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80" windowHeight="6930" firstSheet="2" activeTab="2"/>
  </bookViews>
  <sheets>
    <sheet name="Лист1" sheetId="1" r:id="rId1"/>
    <sheet name="Лист2" sheetId="2" r:id="rId2"/>
    <sheet name="Лист11" sheetId="3" r:id="rId3"/>
  </sheets>
  <definedNames/>
  <calcPr fullCalcOnLoad="1"/>
</workbook>
</file>

<file path=xl/sharedStrings.xml><?xml version="1.0" encoding="utf-8"?>
<sst xmlns="http://schemas.openxmlformats.org/spreadsheetml/2006/main" count="209" uniqueCount="124">
  <si>
    <t>Статьи затрат</t>
  </si>
  <si>
    <t>1.Материалы</t>
  </si>
  <si>
    <t>Утверждаю</t>
  </si>
  <si>
    <t>Директор МП "Горэлектросети"</t>
  </si>
  <si>
    <t>_____________А.И.Тюрин</t>
  </si>
  <si>
    <t>(тыс.руб.)</t>
  </si>
  <si>
    <t>Январь</t>
  </si>
  <si>
    <t>Февраль</t>
  </si>
  <si>
    <t>Март</t>
  </si>
  <si>
    <t>Апраль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</si>
  <si>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</si>
  <si>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</si>
  <si>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</si>
  <si>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</si>
  <si>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</si>
  <si>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</si>
  <si>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</si>
  <si>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</si>
  <si>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дохода</t>
  </si>
  <si>
    <t>Всего доходов:</t>
  </si>
  <si>
    <t>____________А.И.Тюрин</t>
  </si>
  <si>
    <t xml:space="preserve">Передача мощности всего </t>
  </si>
  <si>
    <t xml:space="preserve">Доходы на компен.техн. потерь </t>
  </si>
  <si>
    <t>Передача  мощности (кВт)</t>
  </si>
  <si>
    <t>Итого затрат:</t>
  </si>
  <si>
    <t>Апрель</t>
  </si>
  <si>
    <t xml:space="preserve"> </t>
  </si>
  <si>
    <t>Гл.экономист                               Е.М.Фролова</t>
  </si>
  <si>
    <t>Сумма дохода от отпуска мощн. (тыс.руб.)</t>
  </si>
  <si>
    <t>Гл.экономист                                       Е.М.Фролова</t>
  </si>
  <si>
    <t xml:space="preserve">                            (Расчёт доходов с применением двухставочного тарифа на услуги по передаче)</t>
  </si>
  <si>
    <t>Директор                                            А.И.Тюрин</t>
  </si>
  <si>
    <t xml:space="preserve">Доходы </t>
  </si>
  <si>
    <t>Расходы</t>
  </si>
  <si>
    <t>Затраты на содержание сетей</t>
  </si>
  <si>
    <t>1.1.Основные материалы</t>
  </si>
  <si>
    <t>1.2.Топливо</t>
  </si>
  <si>
    <t>1.3.Запчасти</t>
  </si>
  <si>
    <t>2.Электроэнергия на хоз.нужды</t>
  </si>
  <si>
    <t>3.Фонд оплаты труда</t>
  </si>
  <si>
    <t>4.Единый социальный налог</t>
  </si>
  <si>
    <t>5.Амортизационные начисления</t>
  </si>
  <si>
    <t>6.Прочие расходы</t>
  </si>
  <si>
    <t>6.1.Добровольное мед.страхов.</t>
  </si>
  <si>
    <t>6.3.Аренда помещения</t>
  </si>
  <si>
    <t>6.4.Аренда земли</t>
  </si>
  <si>
    <t xml:space="preserve">6.5.Затраты на регистр.прав на земли </t>
  </si>
  <si>
    <t>6.6.Сертификация электроэнергии</t>
  </si>
  <si>
    <t>6.7.Налоги</t>
  </si>
  <si>
    <t>6.7.1.Налог на пользоват.автодорог</t>
  </si>
  <si>
    <t>6.7.2.Экология</t>
  </si>
  <si>
    <t>6.7.3.Налог на землю</t>
  </si>
  <si>
    <t>6.7.4.Налог на имущество</t>
  </si>
  <si>
    <t>6.9.Прочие расходы</t>
  </si>
  <si>
    <t>8.Выпадающ.доходы</t>
  </si>
  <si>
    <t>9.Плановая прибыль</t>
  </si>
  <si>
    <t>10.Необходимая валовая выручка</t>
  </si>
  <si>
    <t>Гл.экономист                                Е.М.Фролова</t>
  </si>
  <si>
    <t xml:space="preserve">7.Услуги производ.хар-ра </t>
  </si>
  <si>
    <t>В том числе</t>
  </si>
  <si>
    <t>9.1.Инвестиционная составляющ.приб.</t>
  </si>
  <si>
    <t>9.2.Выплаты социального характера</t>
  </si>
  <si>
    <t>Поступлен. электроэнергии в сеть</t>
  </si>
  <si>
    <r>
      <t xml:space="preserve">Сумма дохода </t>
    </r>
    <r>
      <rPr>
        <sz val="10"/>
        <rFont val="Arial Cyr"/>
        <family val="0"/>
      </rPr>
      <t xml:space="preserve"> (тыс.руб.)</t>
    </r>
  </si>
  <si>
    <t>Затраты на покупку техн.потерь</t>
  </si>
  <si>
    <t>Покупка потерь (тыс.кВт.час.)</t>
  </si>
  <si>
    <t xml:space="preserve">Прибыль </t>
  </si>
  <si>
    <t>Всего расходов:</t>
  </si>
  <si>
    <t>Наименование объекта</t>
  </si>
  <si>
    <t>стройки, реконструкции</t>
  </si>
  <si>
    <t>Ед.изм.</t>
  </si>
  <si>
    <t>1.Реконструкция эл.сетей</t>
  </si>
  <si>
    <t>тыс.руб.</t>
  </si>
  <si>
    <t>Всего:</t>
  </si>
  <si>
    <t>Всего</t>
  </si>
  <si>
    <t xml:space="preserve">                          План доходов от реализации услуг по передаче электроэнергии по сетям на 2012г.</t>
  </si>
  <si>
    <t>План 2012г.</t>
  </si>
  <si>
    <t>Тариф (руб.) с 01.01.2012г.</t>
  </si>
  <si>
    <t>Тариф (руб.)01.07.2012г.</t>
  </si>
  <si>
    <t>Поступл. электроэнергии в сеть (т.кВт.ч.)</t>
  </si>
  <si>
    <t>Тариф на комп.потерь с 01.01.12г. (руб.)</t>
  </si>
  <si>
    <t>Сумма дохода на комп.потерь(тыс.руб.)</t>
  </si>
  <si>
    <t>Тариф с 01.07.2012г. (руб.)</t>
  </si>
  <si>
    <t>"___"__________2012г.</t>
  </si>
  <si>
    <t>2012г.</t>
  </si>
  <si>
    <t>1.4.Основные до 40 тыс.руб.</t>
  </si>
  <si>
    <t>6.2.Сртахование транспорта (автограж)</t>
  </si>
  <si>
    <t xml:space="preserve">Доходы на содержание сетей </t>
  </si>
  <si>
    <r>
      <t>План поступл.м</t>
    </r>
    <r>
      <rPr>
        <sz val="10"/>
        <rFont val="Arial Cyr"/>
        <family val="0"/>
      </rPr>
      <t>ощности в сеть (т.кВт.)</t>
    </r>
  </si>
  <si>
    <t xml:space="preserve">Тариф мощности (руб.) </t>
  </si>
  <si>
    <t>Сумма дохода на содерж. сетей (т.руб.)</t>
  </si>
  <si>
    <t>Доходы на компенсацию потерь</t>
  </si>
  <si>
    <t>Тариф на компенс.пот. (руб.)</t>
  </si>
  <si>
    <t>Тариф свободн. (руб/т.кВт.ч.)</t>
  </si>
  <si>
    <t>Сумма покупки потерь (т.руб.)</t>
  </si>
  <si>
    <t>Прибыль ,балансовая (Убыток)</t>
  </si>
  <si>
    <t xml:space="preserve">Прибыль (чистая) на поощрения </t>
  </si>
  <si>
    <t>Инвестиционная программа (приб.чистая)</t>
  </si>
  <si>
    <t xml:space="preserve">                        План доходов  и расходов по основной деятельности на I полугодие 2012г.- по тарифам 2011г.</t>
  </si>
  <si>
    <t xml:space="preserve">                        План доходов  и расходов по основной деятельности на II полугодие 2012г.- по тарифам 2012г.</t>
  </si>
  <si>
    <t>СМЕТА  затрат на основную деятельность МП "Горэлектросети" на I полугодие 2012г.</t>
  </si>
  <si>
    <t xml:space="preserve">                        (Предположительно по состоянию на 21.12.2011г.без постатейной росписи Министерством затрат на II полугодие 2012г.)</t>
  </si>
  <si>
    <t>Год 2012г.</t>
  </si>
  <si>
    <t>Аморт.</t>
  </si>
  <si>
    <t>Приб.</t>
  </si>
  <si>
    <t xml:space="preserve">         I квартал                   </t>
  </si>
  <si>
    <t>Амор.</t>
  </si>
  <si>
    <t xml:space="preserve">             II квартал               </t>
  </si>
  <si>
    <t xml:space="preserve">           III квартал                  </t>
  </si>
  <si>
    <t xml:space="preserve">        IV квартал</t>
  </si>
  <si>
    <t>Годовая по источ.</t>
  </si>
  <si>
    <t xml:space="preserve">           Гл.экономист                       Е.М.Фролова</t>
  </si>
  <si>
    <t>Поквартальная разбивка инвестиционной программы Обнинского МП "Горэлектросети" на 2012 год</t>
  </si>
  <si>
    <t>Сертификация эл.энергии</t>
  </si>
  <si>
    <t>Доп. Амортизация (без АСКУЭ)</t>
  </si>
  <si>
    <t>Энергоаудит</t>
  </si>
  <si>
    <t>Итого затрат, не включ.в НВВ</t>
  </si>
  <si>
    <t>Сумма реальной прибыли = 21634,16 т.р.</t>
  </si>
  <si>
    <t>Реальная прибыль</t>
  </si>
  <si>
    <t>Плановая прибыль</t>
  </si>
  <si>
    <t>23601,96 т.р.</t>
  </si>
  <si>
    <t xml:space="preserve">                        (По состоянию на 21.12.2011г.без постатейной росписи Министерством затрат на II полугодие 2012г.)</t>
  </si>
  <si>
    <t>0,4-6 кВ п.Обнинское</t>
  </si>
  <si>
    <t>2.Построение автоматизированной системы коммерческого учета электроэнергии (АИИС КУЭ)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</si>
</sst>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8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justify" vertical="justify"/>
    </xf>
    <xf numFmtId="0" fontId="0" fillId="0" borderId="18" xfId="0" applyBorder="1" applyAlignment="1">
      <alignment horizontal="justify" vertical="justify"/>
    </xf>
    <xf numFmtId="0" fontId="0" fillId="0" borderId="19" xfId="0" applyBorder="1" applyAlignment="1">
      <alignment horizontal="justify" vertical="justify"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20" xfId="0" applyFont="1" applyBorder="1" applyAlignment="1">
      <alignment/>
    </xf>
    <xf numFmtId="1" fontId="1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165" fontId="0" fillId="0" borderId="24" xfId="0" applyNumberForma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05"/>
  <sheetViews>
    <sheetView zoomScalePageLayoutView="0" workbookViewId="0" topLeftCell="A61">
      <selection activeCell="A43" sqref="A43"/>
    </sheetView>
  </sheetViews>
  <sheetFormatPr defaultColWidth="9.00390625" defaultRowHeight="12.75"/>
  <cols>
    <col min="1" max="1" width="35.75390625" style="0" customWidth="1"/>
    <col min="2" max="2" width="9.75390625" style="0" customWidth="1"/>
    <col min="3" max="3" width="7.75390625" style="0" customWidth="1"/>
    <col min="4" max="4" width="8.375" style="0" customWidth="1"/>
    <col min="5" max="5" width="7.75390625" style="0" customWidth="1"/>
    <col min="6" max="6" width="8.25390625" style="0" customWidth="1"/>
    <col min="7" max="7" width="8.00390625" style="0" customWidth="1"/>
    <col min="8" max="8" width="8.2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7.875" style="0" customWidth="1"/>
    <col min="13" max="13" width="7.75390625" style="0" customWidth="1"/>
    <col min="14" max="14" width="7.625" style="0" customWidth="1"/>
  </cols>
  <sheetData>
    <row r="5" ht="12.75">
      <c r="A5" s="23" t="s">
        <v>75</v>
      </c>
    </row>
    <row r="6" ht="12.75">
      <c r="A6" t="s">
        <v>30</v>
      </c>
    </row>
    <row r="7" ht="13.5" thickBot="1"/>
    <row r="8" spans="1:14" ht="26.25" thickBot="1">
      <c r="A8" s="3" t="s">
        <v>18</v>
      </c>
      <c r="B8" s="11" t="s">
        <v>76</v>
      </c>
      <c r="C8" s="11" t="s">
        <v>6</v>
      </c>
      <c r="D8" s="11" t="s">
        <v>7</v>
      </c>
      <c r="E8" s="11" t="s">
        <v>8</v>
      </c>
      <c r="F8" s="12" t="s">
        <v>9</v>
      </c>
      <c r="G8" s="26" t="s">
        <v>10</v>
      </c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8" t="s">
        <v>17</v>
      </c>
    </row>
    <row r="9" spans="1:2" ht="12.75">
      <c r="A9" s="22" t="s">
        <v>21</v>
      </c>
      <c r="B9" s="2"/>
    </row>
    <row r="10" spans="1:14" ht="12.75">
      <c r="A10" s="2"/>
      <c r="B10" s="2"/>
      <c r="C10" s="2"/>
      <c r="D10" s="2"/>
      <c r="E10" s="10"/>
      <c r="F10" s="10"/>
      <c r="G10" s="2"/>
      <c r="H10" s="2"/>
      <c r="I10" s="2"/>
      <c r="J10" s="2"/>
      <c r="K10" s="2"/>
      <c r="L10" s="2"/>
      <c r="M10" s="2"/>
      <c r="N10" s="2"/>
    </row>
    <row r="11" spans="1:14" ht="12.75">
      <c r="A11" s="2" t="s">
        <v>23</v>
      </c>
      <c r="B11" s="32">
        <f>SUM(C11:N11)/12</f>
        <v>49.72774999999999</v>
      </c>
      <c r="C11" s="2">
        <v>55.67</v>
      </c>
      <c r="D11" s="2">
        <v>53.368</v>
      </c>
      <c r="E11" s="2">
        <v>53.194</v>
      </c>
      <c r="F11" s="2">
        <v>46.083</v>
      </c>
      <c r="G11" s="2">
        <v>44.442</v>
      </c>
      <c r="H11" s="2">
        <v>40.076</v>
      </c>
      <c r="I11" s="2">
        <v>41.892</v>
      </c>
      <c r="J11" s="2">
        <v>42.954</v>
      </c>
      <c r="K11" s="2">
        <v>45.068</v>
      </c>
      <c r="L11" s="2">
        <v>55.317</v>
      </c>
      <c r="M11" s="2">
        <v>57.841</v>
      </c>
      <c r="N11" s="2">
        <v>60.828</v>
      </c>
    </row>
    <row r="12" spans="1:14" ht="12.75">
      <c r="A12" s="2" t="s">
        <v>77</v>
      </c>
      <c r="B12" s="2"/>
      <c r="C12" s="2">
        <v>123.723</v>
      </c>
      <c r="D12" s="2">
        <v>123.723</v>
      </c>
      <c r="E12" s="2">
        <v>123.723</v>
      </c>
      <c r="F12" s="2">
        <v>123.723</v>
      </c>
      <c r="G12" s="2">
        <v>123.723</v>
      </c>
      <c r="H12" s="2">
        <v>123.723</v>
      </c>
      <c r="I12" s="2"/>
      <c r="J12" s="2"/>
      <c r="K12" s="2"/>
      <c r="L12" s="2"/>
      <c r="M12" s="2"/>
      <c r="N12" s="2"/>
    </row>
    <row r="13" spans="1:14" ht="12.75">
      <c r="A13" s="2" t="s">
        <v>78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 t="s">
        <v>28</v>
      </c>
      <c r="B14" s="29">
        <f>SUM(C14:N14)</f>
        <v>36230.177259</v>
      </c>
      <c r="C14" s="22">
        <f aca="true" t="shared" si="0" ref="C14:H14">C11*C12</f>
        <v>6887.65941</v>
      </c>
      <c r="D14" s="22">
        <f t="shared" si="0"/>
        <v>6602.849064</v>
      </c>
      <c r="E14" s="22">
        <f t="shared" si="0"/>
        <v>6581.321262</v>
      </c>
      <c r="F14" s="22">
        <f t="shared" si="0"/>
        <v>5701.527008999999</v>
      </c>
      <c r="G14" s="22">
        <f t="shared" si="0"/>
        <v>5498.497566</v>
      </c>
      <c r="H14" s="22">
        <f t="shared" si="0"/>
        <v>4958.322948</v>
      </c>
      <c r="I14" s="22">
        <f aca="true" t="shared" si="1" ref="I14:N14">I11*I13</f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2" t="s">
        <v>22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" t="s">
        <v>79</v>
      </c>
      <c r="B17" s="2">
        <f>SUM(C17:N17)</f>
        <v>264645</v>
      </c>
      <c r="C17" s="2">
        <v>27119</v>
      </c>
      <c r="D17" s="2">
        <v>26189</v>
      </c>
      <c r="E17" s="10">
        <v>23965</v>
      </c>
      <c r="F17" s="10">
        <v>21688</v>
      </c>
      <c r="G17" s="10">
        <v>20618</v>
      </c>
      <c r="H17" s="10">
        <v>18223</v>
      </c>
      <c r="I17" s="10">
        <v>18706</v>
      </c>
      <c r="J17" s="10">
        <v>18980</v>
      </c>
      <c r="K17" s="10">
        <v>19906</v>
      </c>
      <c r="L17" s="10">
        <v>22624</v>
      </c>
      <c r="M17" s="10">
        <v>22941</v>
      </c>
      <c r="N17" s="10">
        <v>23686</v>
      </c>
    </row>
    <row r="18" spans="1:14" ht="12.75">
      <c r="A18" s="2" t="s">
        <v>80</v>
      </c>
      <c r="B18" s="2"/>
      <c r="C18" s="2">
        <v>0.14015</v>
      </c>
      <c r="D18" s="2">
        <v>0.14015</v>
      </c>
      <c r="E18" s="2">
        <v>0.14015</v>
      </c>
      <c r="F18" s="2">
        <v>0.14015</v>
      </c>
      <c r="G18" s="2">
        <v>0.14015</v>
      </c>
      <c r="H18" s="2">
        <v>0.14015</v>
      </c>
      <c r="I18" s="2"/>
      <c r="J18" s="2"/>
      <c r="K18" s="2"/>
      <c r="L18" s="2"/>
      <c r="M18" s="2"/>
      <c r="N18" s="2"/>
    </row>
    <row r="19" spans="1:14" ht="12.75">
      <c r="A19" s="2" t="s">
        <v>82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 t="s">
        <v>81</v>
      </c>
      <c r="B20" s="22">
        <f>SUM(C20:N20)</f>
        <v>16125.24307096774</v>
      </c>
      <c r="C20" s="22">
        <f>(C17/31*26*C19)+(C17/31*5*C18)</f>
        <v>613.0206209677419</v>
      </c>
      <c r="D20" s="22">
        <f>D17*D18</f>
        <v>3670.3883499999997</v>
      </c>
      <c r="E20" s="22">
        <f aca="true" t="shared" si="2" ref="E20:N20">E17*E18</f>
        <v>3358.69475</v>
      </c>
      <c r="F20" s="22">
        <f t="shared" si="2"/>
        <v>3039.5732</v>
      </c>
      <c r="G20" s="22">
        <f t="shared" si="2"/>
        <v>2889.6127</v>
      </c>
      <c r="H20" s="22">
        <f t="shared" si="2"/>
        <v>2553.95345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</row>
    <row r="21" spans="1:14" ht="12.75">
      <c r="A21" s="2"/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2" t="s">
        <v>19</v>
      </c>
      <c r="B22" s="29">
        <f>B14+B20</f>
        <v>52355.42032996773</v>
      </c>
      <c r="C22" s="29">
        <f aca="true" t="shared" si="3" ref="C22:N22">C14+C20</f>
        <v>7500.680030967742</v>
      </c>
      <c r="D22" s="29">
        <f t="shared" si="3"/>
        <v>10273.237414</v>
      </c>
      <c r="E22" s="29">
        <f t="shared" si="3"/>
        <v>9940.016012</v>
      </c>
      <c r="F22" s="29">
        <f t="shared" si="3"/>
        <v>8741.100209</v>
      </c>
      <c r="G22" s="29">
        <f t="shared" si="3"/>
        <v>8388.110266</v>
      </c>
      <c r="H22" s="29">
        <f t="shared" si="3"/>
        <v>7512.276398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</row>
    <row r="23" spans="1:14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2.75">
      <c r="A25" s="31"/>
      <c r="B25" s="33" t="s">
        <v>31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2.75">
      <c r="A26" s="1"/>
      <c r="B26" s="1"/>
      <c r="C26" s="1"/>
      <c r="D26" s="1"/>
      <c r="E26" s="20"/>
      <c r="F26" s="20"/>
      <c r="G26" s="1"/>
      <c r="H26" s="1"/>
      <c r="I26" s="1"/>
      <c r="J26" s="1"/>
      <c r="K26" s="1"/>
      <c r="L26" s="1"/>
      <c r="M26" s="1"/>
      <c r="N26" s="1"/>
    </row>
    <row r="27" ht="12.75">
      <c r="B27" t="s">
        <v>29</v>
      </c>
    </row>
    <row r="36" ht="12.75">
      <c r="H36" t="s">
        <v>2</v>
      </c>
    </row>
    <row r="37" ht="12.75">
      <c r="H37" t="s">
        <v>3</v>
      </c>
    </row>
    <row r="38" ht="12.75">
      <c r="H38" t="s">
        <v>20</v>
      </c>
    </row>
    <row r="40" ht="12.75">
      <c r="A40" s="23" t="s">
        <v>98</v>
      </c>
    </row>
    <row r="41" ht="12.75">
      <c r="A41" s="23" t="s">
        <v>99</v>
      </c>
    </row>
    <row r="42" spans="1:13" ht="13.5" thickBot="1">
      <c r="A42" s="23" t="s">
        <v>121</v>
      </c>
      <c r="M42" t="s">
        <v>5</v>
      </c>
    </row>
    <row r="43" spans="1:14" ht="26.25" thickBot="1">
      <c r="A43" s="3" t="s">
        <v>18</v>
      </c>
      <c r="B43" s="11" t="s">
        <v>76</v>
      </c>
      <c r="C43" s="11" t="s">
        <v>6</v>
      </c>
      <c r="D43" s="11" t="s">
        <v>7</v>
      </c>
      <c r="E43" s="11" t="s">
        <v>8</v>
      </c>
      <c r="F43" s="12" t="s">
        <v>9</v>
      </c>
      <c r="G43" s="26" t="s">
        <v>10</v>
      </c>
      <c r="H43" s="27" t="s">
        <v>11</v>
      </c>
      <c r="I43" s="27" t="s">
        <v>12</v>
      </c>
      <c r="J43" s="27" t="s">
        <v>13</v>
      </c>
      <c r="K43" s="27" t="s">
        <v>14</v>
      </c>
      <c r="L43" s="27" t="s">
        <v>15</v>
      </c>
      <c r="M43" s="27" t="s">
        <v>16</v>
      </c>
      <c r="N43" s="28" t="s">
        <v>17</v>
      </c>
    </row>
    <row r="44" spans="1:14" ht="12.75">
      <c r="A44" s="43" t="s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2" t="s">
        <v>87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75">
      <c r="A46" s="22" t="s">
        <v>88</v>
      </c>
      <c r="B46" s="37">
        <f>SUM(C46:N46)</f>
        <v>722.7600000000001</v>
      </c>
      <c r="C46" s="2">
        <v>60.23</v>
      </c>
      <c r="D46" s="2">
        <v>60.23</v>
      </c>
      <c r="E46" s="2">
        <v>60.23</v>
      </c>
      <c r="F46" s="2">
        <v>60.23</v>
      </c>
      <c r="G46" s="2">
        <v>60.23</v>
      </c>
      <c r="H46" s="2">
        <v>60.23</v>
      </c>
      <c r="I46" s="2">
        <v>60.23</v>
      </c>
      <c r="J46" s="2">
        <v>60.23</v>
      </c>
      <c r="K46" s="2">
        <v>60.23</v>
      </c>
      <c r="L46" s="2">
        <v>60.23</v>
      </c>
      <c r="M46" s="2">
        <v>60.23</v>
      </c>
      <c r="N46" s="2">
        <v>60.23</v>
      </c>
    </row>
    <row r="47" spans="1:14" ht="12.75">
      <c r="A47" s="2" t="s">
        <v>89</v>
      </c>
      <c r="B47" s="2"/>
      <c r="C47" s="2">
        <v>123.72252</v>
      </c>
      <c r="D47" s="2">
        <v>123.72252</v>
      </c>
      <c r="E47" s="2">
        <v>123.72252</v>
      </c>
      <c r="F47" s="2">
        <v>123.72252</v>
      </c>
      <c r="G47" s="2">
        <v>123.72252</v>
      </c>
      <c r="H47" s="2">
        <v>123.72252</v>
      </c>
      <c r="I47" s="2">
        <v>132.62086</v>
      </c>
      <c r="J47" s="2">
        <v>132.62086</v>
      </c>
      <c r="K47" s="2">
        <v>132.62086</v>
      </c>
      <c r="L47" s="2">
        <v>132.62086</v>
      </c>
      <c r="M47" s="2">
        <v>132.62086</v>
      </c>
      <c r="N47" s="2">
        <v>132.62086</v>
      </c>
    </row>
    <row r="48" spans="1:14" ht="12.75">
      <c r="A48" s="2" t="s">
        <v>90</v>
      </c>
      <c r="B48" s="22">
        <f>SUM(C48:N48)</f>
        <v>92637.37066440002</v>
      </c>
      <c r="C48" s="22">
        <f>C46*C47</f>
        <v>7451.8073796</v>
      </c>
      <c r="D48" s="22">
        <f aca="true" t="shared" si="4" ref="D48:N48">D46*D47</f>
        <v>7451.8073796</v>
      </c>
      <c r="E48" s="22">
        <f t="shared" si="4"/>
        <v>7451.8073796</v>
      </c>
      <c r="F48" s="22">
        <f t="shared" si="4"/>
        <v>7451.8073796</v>
      </c>
      <c r="G48" s="22">
        <f t="shared" si="4"/>
        <v>7451.8073796</v>
      </c>
      <c r="H48" s="22">
        <f t="shared" si="4"/>
        <v>7451.8073796</v>
      </c>
      <c r="I48" s="22">
        <f t="shared" si="4"/>
        <v>7987.754397799999</v>
      </c>
      <c r="J48" s="22">
        <f t="shared" si="4"/>
        <v>7987.754397799999</v>
      </c>
      <c r="K48" s="22">
        <f t="shared" si="4"/>
        <v>7987.754397799999</v>
      </c>
      <c r="L48" s="22">
        <f t="shared" si="4"/>
        <v>7987.754397799999</v>
      </c>
      <c r="M48" s="22">
        <f t="shared" si="4"/>
        <v>7987.754397799999</v>
      </c>
      <c r="N48" s="22">
        <f t="shared" si="4"/>
        <v>7987.754397799999</v>
      </c>
    </row>
    <row r="49" spans="1:14" ht="12.75">
      <c r="A49" s="22" t="s">
        <v>91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 t="s">
        <v>62</v>
      </c>
      <c r="B50" s="2">
        <f>SUM(C50:N50)</f>
        <v>319190</v>
      </c>
      <c r="C50" s="2">
        <v>31360</v>
      </c>
      <c r="D50" s="2">
        <v>27540</v>
      </c>
      <c r="E50" s="34">
        <v>28350</v>
      </c>
      <c r="F50" s="34">
        <v>25860</v>
      </c>
      <c r="G50" s="34">
        <v>22610</v>
      </c>
      <c r="H50" s="34">
        <v>22710</v>
      </c>
      <c r="I50" s="34">
        <v>23640</v>
      </c>
      <c r="J50" s="34">
        <v>23940</v>
      </c>
      <c r="K50" s="34">
        <v>24540</v>
      </c>
      <c r="L50" s="34">
        <v>28320</v>
      </c>
      <c r="M50" s="34">
        <v>28500</v>
      </c>
      <c r="N50" s="34">
        <v>31820</v>
      </c>
    </row>
    <row r="51" spans="1:14" ht="12.75">
      <c r="A51" s="2" t="s">
        <v>92</v>
      </c>
      <c r="B51" s="2"/>
      <c r="C51" s="2">
        <v>0.14015</v>
      </c>
      <c r="D51" s="2">
        <v>0.14015</v>
      </c>
      <c r="E51" s="2">
        <v>0.14015</v>
      </c>
      <c r="F51" s="2">
        <v>0.14015</v>
      </c>
      <c r="G51" s="2">
        <v>0.14015</v>
      </c>
      <c r="H51" s="2">
        <v>0.14015</v>
      </c>
      <c r="I51" s="2">
        <v>0.16256</v>
      </c>
      <c r="J51" s="2">
        <v>0.16256</v>
      </c>
      <c r="K51" s="2">
        <v>0.16256</v>
      </c>
      <c r="L51" s="2">
        <v>0.16256</v>
      </c>
      <c r="M51" s="2">
        <v>0.16256</v>
      </c>
      <c r="N51" s="2">
        <v>0.16256</v>
      </c>
    </row>
    <row r="52" spans="1:14" ht="12.75">
      <c r="A52" s="2" t="s">
        <v>63</v>
      </c>
      <c r="B52" s="22">
        <f>SUM(C52:N52)</f>
        <v>48337.1101</v>
      </c>
      <c r="C52" s="22">
        <f>C50*C51</f>
        <v>4395.104</v>
      </c>
      <c r="D52" s="22">
        <f aca="true" t="shared" si="5" ref="D52:N52">D50*D51</f>
        <v>3859.7309999999998</v>
      </c>
      <c r="E52" s="22">
        <f t="shared" si="5"/>
        <v>3973.2525</v>
      </c>
      <c r="F52" s="22">
        <f t="shared" si="5"/>
        <v>3624.279</v>
      </c>
      <c r="G52" s="22">
        <f t="shared" si="5"/>
        <v>3168.7915</v>
      </c>
      <c r="H52" s="22">
        <f t="shared" si="5"/>
        <v>3182.8065</v>
      </c>
      <c r="I52" s="22">
        <f t="shared" si="5"/>
        <v>3842.9184</v>
      </c>
      <c r="J52" s="22">
        <f t="shared" si="5"/>
        <v>3891.6864</v>
      </c>
      <c r="K52" s="22">
        <f t="shared" si="5"/>
        <v>3989.2224</v>
      </c>
      <c r="L52" s="22">
        <f t="shared" si="5"/>
        <v>4603.6992</v>
      </c>
      <c r="M52" s="22">
        <f t="shared" si="5"/>
        <v>4632.96</v>
      </c>
      <c r="N52" s="22">
        <f t="shared" si="5"/>
        <v>5172.6592</v>
      </c>
    </row>
    <row r="53" spans="1:14" ht="12.75">
      <c r="A53" s="22" t="s">
        <v>19</v>
      </c>
      <c r="B53" s="22">
        <f aca="true" t="shared" si="6" ref="B53:N53">B48+B52</f>
        <v>140974.4807644</v>
      </c>
      <c r="C53" s="22">
        <f t="shared" si="6"/>
        <v>11846.9113796</v>
      </c>
      <c r="D53" s="22">
        <f t="shared" si="6"/>
        <v>11311.538379599999</v>
      </c>
      <c r="E53" s="22">
        <f t="shared" si="6"/>
        <v>11425.0598796</v>
      </c>
      <c r="F53" s="22">
        <f t="shared" si="6"/>
        <v>11076.0863796</v>
      </c>
      <c r="G53" s="22">
        <f t="shared" si="6"/>
        <v>10620.5988796</v>
      </c>
      <c r="H53" s="22">
        <f t="shared" si="6"/>
        <v>10634.6138796</v>
      </c>
      <c r="I53" s="22">
        <f t="shared" si="6"/>
        <v>11830.6727978</v>
      </c>
      <c r="J53" s="22">
        <f t="shared" si="6"/>
        <v>11879.4407978</v>
      </c>
      <c r="K53" s="22">
        <f t="shared" si="6"/>
        <v>11976.9767978</v>
      </c>
      <c r="L53" s="22">
        <f t="shared" si="6"/>
        <v>12591.453597799999</v>
      </c>
      <c r="M53" s="22">
        <f t="shared" si="6"/>
        <v>12620.714397799999</v>
      </c>
      <c r="N53" s="22">
        <f t="shared" si="6"/>
        <v>13160.4135978</v>
      </c>
    </row>
    <row r="54" spans="1:14" ht="12.75">
      <c r="A54" s="43" t="s">
        <v>33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2.75">
      <c r="A55" s="2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2" t="s">
        <v>65</v>
      </c>
      <c r="B56" s="2">
        <f>SUM(C56:N56)</f>
        <v>27642</v>
      </c>
      <c r="C56" s="2">
        <v>2673.5</v>
      </c>
      <c r="D56" s="2">
        <v>1573.5</v>
      </c>
      <c r="E56" s="2">
        <v>2323.5</v>
      </c>
      <c r="F56" s="2">
        <v>1463.5</v>
      </c>
      <c r="G56" s="2">
        <v>1663.5</v>
      </c>
      <c r="H56" s="2">
        <v>1673.5</v>
      </c>
      <c r="I56" s="2">
        <v>2243.5</v>
      </c>
      <c r="J56" s="2">
        <v>2203.5</v>
      </c>
      <c r="K56" s="2">
        <v>2083.5</v>
      </c>
      <c r="L56" s="2">
        <v>3163.5</v>
      </c>
      <c r="M56" s="2">
        <v>2583.5</v>
      </c>
      <c r="N56" s="2">
        <v>3993.5</v>
      </c>
    </row>
    <row r="57" spans="1:14" ht="12.75">
      <c r="A57" s="2" t="s">
        <v>93</v>
      </c>
      <c r="B57" s="34"/>
      <c r="C57" s="37">
        <v>1.59692</v>
      </c>
      <c r="D57" s="37">
        <v>1.59692</v>
      </c>
      <c r="E57" s="37">
        <v>1.59692</v>
      </c>
      <c r="F57" s="37">
        <v>1.59692</v>
      </c>
      <c r="G57" s="37">
        <v>1.59692</v>
      </c>
      <c r="H57" s="37">
        <v>1.59692</v>
      </c>
      <c r="I57" s="37">
        <v>1.605822</v>
      </c>
      <c r="J57" s="37">
        <v>1.605822</v>
      </c>
      <c r="K57" s="37">
        <v>1.605822</v>
      </c>
      <c r="L57" s="37">
        <v>1.605822</v>
      </c>
      <c r="M57" s="37">
        <v>1.605822</v>
      </c>
      <c r="N57" s="37">
        <v>1.605822</v>
      </c>
    </row>
    <row r="58" spans="1:14" ht="12.75">
      <c r="A58" s="2" t="s">
        <v>94</v>
      </c>
      <c r="B58" s="29">
        <f>SUM(C58:N58)</f>
        <v>44286.907082</v>
      </c>
      <c r="C58" s="29">
        <f>C56*C57</f>
        <v>4269.36562</v>
      </c>
      <c r="D58" s="29">
        <f aca="true" t="shared" si="7" ref="D58:N58">D56*D57</f>
        <v>2512.75362</v>
      </c>
      <c r="E58" s="29">
        <f t="shared" si="7"/>
        <v>3710.4436199999996</v>
      </c>
      <c r="F58" s="29">
        <f t="shared" si="7"/>
        <v>2337.09242</v>
      </c>
      <c r="G58" s="29">
        <f t="shared" si="7"/>
        <v>2656.47642</v>
      </c>
      <c r="H58" s="29">
        <f t="shared" si="7"/>
        <v>2672.44562</v>
      </c>
      <c r="I58" s="29">
        <f t="shared" si="7"/>
        <v>3602.661657</v>
      </c>
      <c r="J58" s="29">
        <f t="shared" si="7"/>
        <v>3538.428777</v>
      </c>
      <c r="K58" s="29">
        <f t="shared" si="7"/>
        <v>3345.730137</v>
      </c>
      <c r="L58" s="29">
        <f t="shared" si="7"/>
        <v>5080.017897000001</v>
      </c>
      <c r="M58" s="29">
        <f t="shared" si="7"/>
        <v>4148.6411370000005</v>
      </c>
      <c r="N58" s="29">
        <f t="shared" si="7"/>
        <v>6412.850157000001</v>
      </c>
    </row>
    <row r="59" spans="1:14" ht="12.75">
      <c r="A59" s="22" t="s">
        <v>34</v>
      </c>
      <c r="B59" s="29">
        <f>SUM(C59:N59)</f>
        <v>69035.40000000001</v>
      </c>
      <c r="C59" s="29">
        <v>5474.6</v>
      </c>
      <c r="D59" s="29">
        <v>5474.6</v>
      </c>
      <c r="E59" s="29">
        <v>5474.6</v>
      </c>
      <c r="F59" s="29">
        <v>5474.6</v>
      </c>
      <c r="G59" s="29">
        <v>5474.6</v>
      </c>
      <c r="H59" s="29">
        <v>5474.6</v>
      </c>
      <c r="I59" s="29">
        <v>6031.3</v>
      </c>
      <c r="J59" s="29">
        <v>6031.3</v>
      </c>
      <c r="K59" s="29">
        <v>6031.3</v>
      </c>
      <c r="L59" s="29">
        <v>6031.3</v>
      </c>
      <c r="M59" s="29">
        <v>6031.3</v>
      </c>
      <c r="N59" s="29">
        <v>6031.3</v>
      </c>
    </row>
    <row r="60" spans="1:14" ht="12.75">
      <c r="A60" s="22" t="s">
        <v>67</v>
      </c>
      <c r="B60" s="29">
        <f>B58+B59</f>
        <v>113322.30708200001</v>
      </c>
      <c r="C60" s="29">
        <f aca="true" t="shared" si="8" ref="C60:N60">C58+C59</f>
        <v>9743.965619999999</v>
      </c>
      <c r="D60" s="29">
        <f t="shared" si="8"/>
        <v>7987.35362</v>
      </c>
      <c r="E60" s="29">
        <f t="shared" si="8"/>
        <v>9185.04362</v>
      </c>
      <c r="F60" s="29">
        <f t="shared" si="8"/>
        <v>7811.69242</v>
      </c>
      <c r="G60" s="29">
        <f t="shared" si="8"/>
        <v>8131.07642</v>
      </c>
      <c r="H60" s="29">
        <f t="shared" si="8"/>
        <v>8147.045620000001</v>
      </c>
      <c r="I60" s="29">
        <f t="shared" si="8"/>
        <v>9633.961657</v>
      </c>
      <c r="J60" s="29">
        <f t="shared" si="8"/>
        <v>9569.728777</v>
      </c>
      <c r="K60" s="29">
        <f t="shared" si="8"/>
        <v>9377.030137</v>
      </c>
      <c r="L60" s="29">
        <f t="shared" si="8"/>
        <v>11111.317897</v>
      </c>
      <c r="M60" s="29">
        <f t="shared" si="8"/>
        <v>10179.941137000002</v>
      </c>
      <c r="N60" s="29">
        <f t="shared" si="8"/>
        <v>12444.150157</v>
      </c>
    </row>
    <row r="61" spans="1:14" ht="12.75">
      <c r="A61" s="43" t="s">
        <v>66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2.75">
      <c r="A62" s="22" t="s">
        <v>95</v>
      </c>
      <c r="B62" s="30">
        <f>SUM(C62:N62)</f>
        <v>27652.17368239999</v>
      </c>
      <c r="C62" s="40">
        <f>C53-C60</f>
        <v>2102.945759600001</v>
      </c>
      <c r="D62" s="40">
        <f aca="true" t="shared" si="9" ref="D62:N62">D53-D60</f>
        <v>3324.184759599999</v>
      </c>
      <c r="E62" s="40">
        <f t="shared" si="9"/>
        <v>2240.016259599999</v>
      </c>
      <c r="F62" s="40">
        <f t="shared" si="9"/>
        <v>3264.393959599999</v>
      </c>
      <c r="G62" s="40">
        <f t="shared" si="9"/>
        <v>2489.5224596</v>
      </c>
      <c r="H62" s="40">
        <f t="shared" si="9"/>
        <v>2487.568259599999</v>
      </c>
      <c r="I62" s="40">
        <f t="shared" si="9"/>
        <v>2196.7111408</v>
      </c>
      <c r="J62" s="40">
        <f t="shared" si="9"/>
        <v>2309.7120207999997</v>
      </c>
      <c r="K62" s="40">
        <f t="shared" si="9"/>
        <v>2599.9466608000002</v>
      </c>
      <c r="L62" s="40">
        <f t="shared" si="9"/>
        <v>1480.1357007999977</v>
      </c>
      <c r="M62" s="40">
        <f t="shared" si="9"/>
        <v>2440.773260799997</v>
      </c>
      <c r="N62" s="40">
        <f t="shared" si="9"/>
        <v>716.2634407999994</v>
      </c>
    </row>
    <row r="63" spans="1:14" ht="12.75">
      <c r="A63" s="2" t="s">
        <v>97</v>
      </c>
      <c r="B63" s="29">
        <f>SUM(C63:N63)</f>
        <v>13779</v>
      </c>
      <c r="C63" s="29">
        <v>1019</v>
      </c>
      <c r="D63" s="29">
        <v>1627</v>
      </c>
      <c r="E63" s="29">
        <v>1087</v>
      </c>
      <c r="F63" s="29">
        <v>1598</v>
      </c>
      <c r="G63" s="29">
        <v>1211</v>
      </c>
      <c r="H63" s="29">
        <v>1210</v>
      </c>
      <c r="I63" s="29">
        <v>1124</v>
      </c>
      <c r="J63" s="29">
        <v>1180</v>
      </c>
      <c r="K63" s="29">
        <v>1325</v>
      </c>
      <c r="L63" s="29">
        <v>767</v>
      </c>
      <c r="M63" s="29">
        <v>1245</v>
      </c>
      <c r="N63" s="29">
        <v>386</v>
      </c>
    </row>
    <row r="64" spans="1:14" ht="12.75">
      <c r="A64" s="21" t="s">
        <v>96</v>
      </c>
      <c r="B64" s="29">
        <f>SUM(C64:N64)</f>
        <v>3783.9510988732973</v>
      </c>
      <c r="C64" s="29">
        <f>C62*0.136841</f>
        <v>287.7692006894237</v>
      </c>
      <c r="D64" s="29">
        <f aca="true" t="shared" si="10" ref="D64:N64">D62*0.136841</f>
        <v>454.88476668842344</v>
      </c>
      <c r="E64" s="29">
        <f t="shared" si="10"/>
        <v>306.52606497992343</v>
      </c>
      <c r="F64" s="29">
        <f t="shared" si="10"/>
        <v>446.70293382562346</v>
      </c>
      <c r="G64" s="29">
        <f t="shared" si="10"/>
        <v>340.66874289412357</v>
      </c>
      <c r="H64" s="29">
        <f t="shared" si="10"/>
        <v>340.4013282119234</v>
      </c>
      <c r="I64" s="29">
        <f t="shared" si="10"/>
        <v>300.6001492182128</v>
      </c>
      <c r="J64" s="29">
        <f t="shared" si="10"/>
        <v>316.0633026382927</v>
      </c>
      <c r="K64" s="29">
        <f t="shared" si="10"/>
        <v>355.77930101053283</v>
      </c>
      <c r="L64" s="29">
        <f t="shared" si="10"/>
        <v>202.54324943317246</v>
      </c>
      <c r="M64" s="29">
        <f t="shared" si="10"/>
        <v>333.99785378113233</v>
      </c>
      <c r="N64" s="29">
        <f t="shared" si="10"/>
        <v>98.01420550251272</v>
      </c>
    </row>
    <row r="65" spans="1:14" ht="12.75">
      <c r="A65" s="2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21"/>
      <c r="B66" s="2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21"/>
      <c r="B67" s="2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21"/>
      <c r="B68" s="2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2.75">
      <c r="A69" s="2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2.75">
      <c r="A70" s="25"/>
      <c r="B70" s="36"/>
      <c r="C70" s="33" t="s">
        <v>27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ht="12.75">
      <c r="H71" t="s">
        <v>2</v>
      </c>
    </row>
    <row r="72" ht="12.75">
      <c r="H72" t="s">
        <v>3</v>
      </c>
    </row>
    <row r="73" ht="12.75">
      <c r="H73" t="s">
        <v>20</v>
      </c>
    </row>
    <row r="74" ht="12.75">
      <c r="A74" s="23" t="s">
        <v>98</v>
      </c>
    </row>
    <row r="75" ht="12.75">
      <c r="A75" s="23" t="s">
        <v>99</v>
      </c>
    </row>
    <row r="76" spans="1:13" ht="13.5" thickBot="1">
      <c r="A76" s="23" t="s">
        <v>101</v>
      </c>
      <c r="M76" t="s">
        <v>5</v>
      </c>
    </row>
    <row r="77" spans="1:14" ht="26.25" thickBot="1">
      <c r="A77" s="3" t="s">
        <v>18</v>
      </c>
      <c r="B77" s="11" t="s">
        <v>76</v>
      </c>
      <c r="C77" s="11" t="s">
        <v>6</v>
      </c>
      <c r="D77" s="11" t="s">
        <v>7</v>
      </c>
      <c r="E77" s="11" t="s">
        <v>8</v>
      </c>
      <c r="F77" s="12" t="s">
        <v>9</v>
      </c>
      <c r="G77" s="26" t="s">
        <v>10</v>
      </c>
      <c r="H77" s="27" t="s">
        <v>11</v>
      </c>
      <c r="I77" s="27" t="s">
        <v>12</v>
      </c>
      <c r="J77" s="27" t="s">
        <v>13</v>
      </c>
      <c r="K77" s="27" t="s">
        <v>14</v>
      </c>
      <c r="L77" s="27" t="s">
        <v>15</v>
      </c>
      <c r="M77" s="27" t="s">
        <v>16</v>
      </c>
      <c r="N77" s="28" t="s">
        <v>17</v>
      </c>
    </row>
    <row r="78" spans="1:14" ht="12.75">
      <c r="A78" s="43" t="s">
        <v>32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2" t="s">
        <v>87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2.75">
      <c r="A80" s="22" t="s">
        <v>88</v>
      </c>
      <c r="B80" s="37">
        <f>SUM(C80:N80)</f>
        <v>722.7600000000001</v>
      </c>
      <c r="C80" s="2">
        <v>60.23</v>
      </c>
      <c r="D80" s="2">
        <v>60.23</v>
      </c>
      <c r="E80" s="2">
        <v>60.23</v>
      </c>
      <c r="F80" s="2">
        <v>60.23</v>
      </c>
      <c r="G80" s="2">
        <v>60.23</v>
      </c>
      <c r="H80" s="2">
        <v>60.23</v>
      </c>
      <c r="I80" s="2">
        <v>60.23</v>
      </c>
      <c r="J80" s="2">
        <v>60.23</v>
      </c>
      <c r="K80" s="2">
        <v>60.23</v>
      </c>
      <c r="L80" s="2">
        <v>60.23</v>
      </c>
      <c r="M80" s="2">
        <v>60.23</v>
      </c>
      <c r="N80" s="2">
        <v>60.23</v>
      </c>
    </row>
    <row r="81" spans="1:14" ht="12.75">
      <c r="A81" s="2" t="s">
        <v>89</v>
      </c>
      <c r="B81" s="2"/>
      <c r="C81" s="2">
        <v>123.72252</v>
      </c>
      <c r="D81" s="2">
        <v>123.72252</v>
      </c>
      <c r="E81" s="2">
        <v>123.72252</v>
      </c>
      <c r="F81" s="2">
        <v>123.72252</v>
      </c>
      <c r="G81" s="2">
        <v>123.72252</v>
      </c>
      <c r="H81" s="2">
        <v>123.72252</v>
      </c>
      <c r="I81" s="2">
        <v>132.62086</v>
      </c>
      <c r="J81" s="2">
        <v>132.62086</v>
      </c>
      <c r="K81" s="2">
        <v>132.62086</v>
      </c>
      <c r="L81" s="2">
        <v>132.62086</v>
      </c>
      <c r="M81" s="2">
        <v>132.62086</v>
      </c>
      <c r="N81" s="2">
        <v>132.62086</v>
      </c>
    </row>
    <row r="82" spans="1:14" ht="12.75">
      <c r="A82" s="2" t="s">
        <v>90</v>
      </c>
      <c r="B82" s="22">
        <f>SUM(C82:N82)</f>
        <v>92637.37066440002</v>
      </c>
      <c r="C82" s="22">
        <f>C80*C81</f>
        <v>7451.8073796</v>
      </c>
      <c r="D82" s="22">
        <f aca="true" t="shared" si="11" ref="D82:N82">D80*D81</f>
        <v>7451.8073796</v>
      </c>
      <c r="E82" s="22">
        <f t="shared" si="11"/>
        <v>7451.8073796</v>
      </c>
      <c r="F82" s="22">
        <f t="shared" si="11"/>
        <v>7451.8073796</v>
      </c>
      <c r="G82" s="22">
        <f t="shared" si="11"/>
        <v>7451.8073796</v>
      </c>
      <c r="H82" s="22">
        <f t="shared" si="11"/>
        <v>7451.8073796</v>
      </c>
      <c r="I82" s="22">
        <f t="shared" si="11"/>
        <v>7987.754397799999</v>
      </c>
      <c r="J82" s="22">
        <f t="shared" si="11"/>
        <v>7987.754397799999</v>
      </c>
      <c r="K82" s="22">
        <f t="shared" si="11"/>
        <v>7987.754397799999</v>
      </c>
      <c r="L82" s="22">
        <f t="shared" si="11"/>
        <v>7987.754397799999</v>
      </c>
      <c r="M82" s="22">
        <f t="shared" si="11"/>
        <v>7987.754397799999</v>
      </c>
      <c r="N82" s="22">
        <f t="shared" si="11"/>
        <v>7987.754397799999</v>
      </c>
    </row>
    <row r="83" spans="1:14" ht="12.75">
      <c r="A83" s="22" t="s">
        <v>91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 t="s">
        <v>62</v>
      </c>
      <c r="B84" s="2">
        <f>SUM(C84:N84)</f>
        <v>306930</v>
      </c>
      <c r="C84" s="2">
        <v>29604</v>
      </c>
      <c r="D84" s="2">
        <v>27051</v>
      </c>
      <c r="E84" s="34">
        <v>28004</v>
      </c>
      <c r="F84" s="34">
        <v>25052</v>
      </c>
      <c r="G84" s="34">
        <v>22222</v>
      </c>
      <c r="H84" s="34">
        <v>21076</v>
      </c>
      <c r="I84" s="34">
        <v>23391</v>
      </c>
      <c r="J84" s="34">
        <v>22273</v>
      </c>
      <c r="K84" s="34">
        <v>23548</v>
      </c>
      <c r="L84" s="34">
        <v>26944</v>
      </c>
      <c r="M84" s="34">
        <v>28284</v>
      </c>
      <c r="N84" s="34">
        <v>29481</v>
      </c>
    </row>
    <row r="85" spans="1:14" ht="12.75">
      <c r="A85" s="2" t="s">
        <v>92</v>
      </c>
      <c r="B85" s="2"/>
      <c r="C85" s="2">
        <v>0.14015</v>
      </c>
      <c r="D85" s="2">
        <v>0.14015</v>
      </c>
      <c r="E85" s="2">
        <v>0.14015</v>
      </c>
      <c r="F85" s="2">
        <v>0.14015</v>
      </c>
      <c r="G85" s="2">
        <v>0.14015</v>
      </c>
      <c r="H85" s="2">
        <v>0.14015</v>
      </c>
      <c r="I85" s="2">
        <v>0.16256</v>
      </c>
      <c r="J85" s="2">
        <v>0.16256</v>
      </c>
      <c r="K85" s="2">
        <v>0.16256</v>
      </c>
      <c r="L85" s="2">
        <v>0.16256</v>
      </c>
      <c r="M85" s="2">
        <v>0.16256</v>
      </c>
      <c r="N85" s="2">
        <v>0.16256</v>
      </c>
    </row>
    <row r="86" spans="1:14" ht="12.75">
      <c r="A86" s="2" t="s">
        <v>63</v>
      </c>
      <c r="B86" s="22">
        <f>SUM(C86:N86)</f>
        <v>46465.609110000005</v>
      </c>
      <c r="C86" s="22">
        <f>C84*C85</f>
        <v>4149.0006</v>
      </c>
      <c r="D86" s="22">
        <f aca="true" t="shared" si="12" ref="D86:N86">D84*D85</f>
        <v>3791.19765</v>
      </c>
      <c r="E86" s="22">
        <f t="shared" si="12"/>
        <v>3924.7606</v>
      </c>
      <c r="F86" s="22">
        <f t="shared" si="12"/>
        <v>3511.0378</v>
      </c>
      <c r="G86" s="22">
        <f t="shared" si="12"/>
        <v>3114.4132999999997</v>
      </c>
      <c r="H86" s="22">
        <f t="shared" si="12"/>
        <v>2953.8014</v>
      </c>
      <c r="I86" s="22">
        <f t="shared" si="12"/>
        <v>3802.4409600000004</v>
      </c>
      <c r="J86" s="22">
        <f t="shared" si="12"/>
        <v>3620.6988800000004</v>
      </c>
      <c r="K86" s="22">
        <f t="shared" si="12"/>
        <v>3827.96288</v>
      </c>
      <c r="L86" s="22">
        <f t="shared" si="12"/>
        <v>4380.01664</v>
      </c>
      <c r="M86" s="22">
        <f t="shared" si="12"/>
        <v>4597.847040000001</v>
      </c>
      <c r="N86" s="22">
        <f t="shared" si="12"/>
        <v>4792.4313600000005</v>
      </c>
    </row>
    <row r="87" spans="1:14" ht="12.75">
      <c r="A87" s="22" t="s">
        <v>19</v>
      </c>
      <c r="B87" s="22">
        <f aca="true" t="shared" si="13" ref="B87:N87">B82+B86</f>
        <v>139102.9797744</v>
      </c>
      <c r="C87" s="22">
        <f t="shared" si="13"/>
        <v>11600.8079796</v>
      </c>
      <c r="D87" s="22">
        <f t="shared" si="13"/>
        <v>11243.0050296</v>
      </c>
      <c r="E87" s="22">
        <f t="shared" si="13"/>
        <v>11376.5679796</v>
      </c>
      <c r="F87" s="22">
        <f t="shared" si="13"/>
        <v>10962.8451796</v>
      </c>
      <c r="G87" s="22">
        <f t="shared" si="13"/>
        <v>10566.2206796</v>
      </c>
      <c r="H87" s="22">
        <f t="shared" si="13"/>
        <v>10405.6087796</v>
      </c>
      <c r="I87" s="22">
        <f t="shared" si="13"/>
        <v>11790.1953578</v>
      </c>
      <c r="J87" s="22">
        <f t="shared" si="13"/>
        <v>11608.4532778</v>
      </c>
      <c r="K87" s="22">
        <f t="shared" si="13"/>
        <v>11815.717277799999</v>
      </c>
      <c r="L87" s="22">
        <f t="shared" si="13"/>
        <v>12367.7710378</v>
      </c>
      <c r="M87" s="22">
        <f t="shared" si="13"/>
        <v>12585.6014378</v>
      </c>
      <c r="N87" s="22">
        <f t="shared" si="13"/>
        <v>12780.1857578</v>
      </c>
    </row>
    <row r="88" spans="1:14" ht="12.75">
      <c r="A88" s="43" t="s">
        <v>33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2.75">
      <c r="A89" s="22" t="s">
        <v>64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2" t="s">
        <v>65</v>
      </c>
      <c r="B90" s="2">
        <f>SUM(C90:N90)</f>
        <v>26048.2</v>
      </c>
      <c r="C90" s="2">
        <v>2450.2</v>
      </c>
      <c r="D90" s="2">
        <v>1432.8</v>
      </c>
      <c r="E90" s="2">
        <v>2510</v>
      </c>
      <c r="F90" s="2">
        <v>1075.6</v>
      </c>
      <c r="G90" s="2">
        <v>1722.9</v>
      </c>
      <c r="H90" s="2">
        <v>714.5</v>
      </c>
      <c r="I90" s="2">
        <v>2972.5</v>
      </c>
      <c r="J90" s="2">
        <v>1541.8</v>
      </c>
      <c r="K90" s="2">
        <v>2279.7</v>
      </c>
      <c r="L90" s="2">
        <v>3251.2</v>
      </c>
      <c r="M90" s="2">
        <v>2619.1</v>
      </c>
      <c r="N90" s="2">
        <v>3477.9</v>
      </c>
    </row>
    <row r="91" spans="1:14" ht="12.75">
      <c r="A91" s="2" t="s">
        <v>93</v>
      </c>
      <c r="B91" s="34"/>
      <c r="C91" s="37">
        <v>1.59692</v>
      </c>
      <c r="D91" s="37">
        <v>1.59692</v>
      </c>
      <c r="E91" s="37">
        <v>1.59692</v>
      </c>
      <c r="F91" s="37">
        <v>1.59692</v>
      </c>
      <c r="G91" s="37">
        <v>1.59692</v>
      </c>
      <c r="H91" s="37">
        <v>1.59692</v>
      </c>
      <c r="I91" s="37">
        <v>1.605822</v>
      </c>
      <c r="J91" s="37">
        <v>1.605822</v>
      </c>
      <c r="K91" s="37">
        <v>1.605822</v>
      </c>
      <c r="L91" s="37">
        <v>1.605822</v>
      </c>
      <c r="M91" s="37">
        <v>1.605822</v>
      </c>
      <c r="N91" s="37">
        <v>1.605822</v>
      </c>
    </row>
    <row r="92" spans="1:14" ht="12.75">
      <c r="A92" s="2" t="s">
        <v>94</v>
      </c>
      <c r="B92" s="29">
        <f>SUM(C92:N92)</f>
        <v>41740.5894084</v>
      </c>
      <c r="C92" s="29">
        <f>C90*C91</f>
        <v>3912.7733839999996</v>
      </c>
      <c r="D92" s="29">
        <f aca="true" t="shared" si="14" ref="D92:N92">D90*D91</f>
        <v>2288.0669759999996</v>
      </c>
      <c r="E92" s="29">
        <f t="shared" si="14"/>
        <v>4008.2691999999997</v>
      </c>
      <c r="F92" s="29">
        <f t="shared" si="14"/>
        <v>1717.6471519999998</v>
      </c>
      <c r="G92" s="29">
        <f t="shared" si="14"/>
        <v>2751.333468</v>
      </c>
      <c r="H92" s="29">
        <f t="shared" si="14"/>
        <v>1140.9993399999998</v>
      </c>
      <c r="I92" s="29">
        <f t="shared" si="14"/>
        <v>4773.305895</v>
      </c>
      <c r="J92" s="29">
        <f t="shared" si="14"/>
        <v>2475.8563596</v>
      </c>
      <c r="K92" s="29">
        <f t="shared" si="14"/>
        <v>3660.7924134</v>
      </c>
      <c r="L92" s="29">
        <f t="shared" si="14"/>
        <v>5220.8484864</v>
      </c>
      <c r="M92" s="29">
        <f t="shared" si="14"/>
        <v>4205.8084002000005</v>
      </c>
      <c r="N92" s="29">
        <f t="shared" si="14"/>
        <v>5584.8883338000005</v>
      </c>
    </row>
    <row r="93" spans="1:14" ht="12.75">
      <c r="A93" s="22" t="s">
        <v>34</v>
      </c>
      <c r="B93" s="29">
        <f>SUM(C93:N93)</f>
        <v>69035.39999999998</v>
      </c>
      <c r="C93" s="29">
        <v>5532.95</v>
      </c>
      <c r="D93" s="29">
        <v>5532.95</v>
      </c>
      <c r="E93" s="29">
        <v>5532.95</v>
      </c>
      <c r="F93" s="29">
        <v>5532.95</v>
      </c>
      <c r="G93" s="29">
        <v>5532.95</v>
      </c>
      <c r="H93" s="29">
        <v>5532.95</v>
      </c>
      <c r="I93" s="29">
        <v>5972.95</v>
      </c>
      <c r="J93" s="29">
        <v>5972.95</v>
      </c>
      <c r="K93" s="29">
        <v>5972.95</v>
      </c>
      <c r="L93" s="29">
        <v>5972.95</v>
      </c>
      <c r="M93" s="29">
        <v>5972.95</v>
      </c>
      <c r="N93" s="29">
        <v>5972.95</v>
      </c>
    </row>
    <row r="94" spans="1:14" ht="12.75">
      <c r="A94" s="22" t="s">
        <v>67</v>
      </c>
      <c r="B94" s="29">
        <f>B92+B93</f>
        <v>110775.98940839998</v>
      </c>
      <c r="C94" s="29">
        <f aca="true" t="shared" si="15" ref="C94:N94">C92+C93</f>
        <v>9445.723383999999</v>
      </c>
      <c r="D94" s="29">
        <f t="shared" si="15"/>
        <v>7821.016975999999</v>
      </c>
      <c r="E94" s="29">
        <f t="shared" si="15"/>
        <v>9541.2192</v>
      </c>
      <c r="F94" s="29">
        <f t="shared" si="15"/>
        <v>7250.597151999999</v>
      </c>
      <c r="G94" s="29">
        <f t="shared" si="15"/>
        <v>8284.283468</v>
      </c>
      <c r="H94" s="29">
        <f t="shared" si="15"/>
        <v>6673.949339999999</v>
      </c>
      <c r="I94" s="29">
        <f t="shared" si="15"/>
        <v>10746.255895</v>
      </c>
      <c r="J94" s="29">
        <f t="shared" si="15"/>
        <v>8448.8063596</v>
      </c>
      <c r="K94" s="29">
        <f t="shared" si="15"/>
        <v>9633.7424134</v>
      </c>
      <c r="L94" s="29">
        <f t="shared" si="15"/>
        <v>11193.7984864</v>
      </c>
      <c r="M94" s="29">
        <f t="shared" si="15"/>
        <v>10178.7584002</v>
      </c>
      <c r="N94" s="29">
        <f t="shared" si="15"/>
        <v>11557.8383338</v>
      </c>
    </row>
    <row r="95" spans="1:14" ht="12.75">
      <c r="A95" s="43" t="s">
        <v>66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.75">
      <c r="A96" s="22" t="s">
        <v>95</v>
      </c>
      <c r="B96" s="30">
        <f>SUM(C96:N96)</f>
        <v>28326.99036600001</v>
      </c>
      <c r="C96" s="40">
        <f>C87-C94</f>
        <v>2155.084595600001</v>
      </c>
      <c r="D96" s="40">
        <f aca="true" t="shared" si="16" ref="D96:N96">D87-D94</f>
        <v>3421.988053600002</v>
      </c>
      <c r="E96" s="40">
        <f t="shared" si="16"/>
        <v>1835.3487796000009</v>
      </c>
      <c r="F96" s="40">
        <f t="shared" si="16"/>
        <v>3712.2480276000015</v>
      </c>
      <c r="G96" s="40">
        <f t="shared" si="16"/>
        <v>2281.9372115999995</v>
      </c>
      <c r="H96" s="40">
        <f t="shared" si="16"/>
        <v>3731.6594396</v>
      </c>
      <c r="I96" s="40">
        <f t="shared" si="16"/>
        <v>1043.939462799999</v>
      </c>
      <c r="J96" s="40">
        <f t="shared" si="16"/>
        <v>3159.6469182</v>
      </c>
      <c r="K96" s="40">
        <f t="shared" si="16"/>
        <v>2181.974864399999</v>
      </c>
      <c r="L96" s="40">
        <f t="shared" si="16"/>
        <v>1173.9725514000002</v>
      </c>
      <c r="M96" s="40">
        <f t="shared" si="16"/>
        <v>2406.8430375999997</v>
      </c>
      <c r="N96" s="40">
        <f t="shared" si="16"/>
        <v>1222.3474239999996</v>
      </c>
    </row>
    <row r="97" spans="1:14" ht="12.75">
      <c r="A97" s="22" t="s">
        <v>59</v>
      </c>
      <c r="B97" s="30"/>
      <c r="C97" s="40"/>
      <c r="D97" s="30"/>
      <c r="E97" s="40"/>
      <c r="F97" s="30"/>
      <c r="G97" s="40"/>
      <c r="H97" s="30"/>
      <c r="I97" s="29"/>
      <c r="J97" s="29"/>
      <c r="K97" s="29"/>
      <c r="L97" s="29"/>
      <c r="M97" s="29"/>
      <c r="N97" s="29"/>
    </row>
    <row r="98" spans="1:14" ht="12.75">
      <c r="A98" s="22" t="s">
        <v>118</v>
      </c>
      <c r="B98" s="40">
        <f>SUM(C98:N98)</f>
        <v>21634.17235222518</v>
      </c>
      <c r="C98" s="40">
        <f>C96*0.76373</f>
        <v>1645.902758197589</v>
      </c>
      <c r="D98" s="40">
        <f aca="true" t="shared" si="17" ref="D98:N98">D96*0.76373</f>
        <v>2613.4749361759295</v>
      </c>
      <c r="E98" s="40">
        <f t="shared" si="17"/>
        <v>1401.7109234439088</v>
      </c>
      <c r="F98" s="40">
        <f t="shared" si="17"/>
        <v>2835.155186118949</v>
      </c>
      <c r="G98" s="40">
        <f t="shared" si="17"/>
        <v>1742.7839066152676</v>
      </c>
      <c r="H98" s="40">
        <f t="shared" si="17"/>
        <v>2849.980263805708</v>
      </c>
      <c r="I98" s="40">
        <f t="shared" si="17"/>
        <v>797.2878859242434</v>
      </c>
      <c r="J98" s="40">
        <f t="shared" si="17"/>
        <v>2413.117140836886</v>
      </c>
      <c r="K98" s="40">
        <f t="shared" si="17"/>
        <v>1666.4396631882114</v>
      </c>
      <c r="L98" s="40">
        <f t="shared" si="17"/>
        <v>896.5980566807222</v>
      </c>
      <c r="M98" s="40">
        <f t="shared" si="17"/>
        <v>1838.1782331062477</v>
      </c>
      <c r="N98" s="40">
        <f t="shared" si="17"/>
        <v>933.5433981315197</v>
      </c>
    </row>
    <row r="99" spans="1:14" ht="12.75">
      <c r="A99" s="2" t="s">
        <v>97</v>
      </c>
      <c r="B99" s="29">
        <f>SUM(C99:N99)</f>
        <v>12634.356653699506</v>
      </c>
      <c r="C99" s="29">
        <f>C98*0.584</f>
        <v>961.2072107873919</v>
      </c>
      <c r="D99" s="29">
        <f aca="true" t="shared" si="18" ref="D99:N99">D98*0.584</f>
        <v>1526.2693627267427</v>
      </c>
      <c r="E99" s="29">
        <f t="shared" si="18"/>
        <v>818.5991792912426</v>
      </c>
      <c r="F99" s="29">
        <f t="shared" si="18"/>
        <v>1655.730628693466</v>
      </c>
      <c r="G99" s="29">
        <f t="shared" si="18"/>
        <v>1017.7858014633163</v>
      </c>
      <c r="H99" s="29">
        <f t="shared" si="18"/>
        <v>1664.3884740625335</v>
      </c>
      <c r="I99" s="29">
        <f t="shared" si="18"/>
        <v>465.6161253797581</v>
      </c>
      <c r="J99" s="29">
        <f t="shared" si="18"/>
        <v>1409.2604102487412</v>
      </c>
      <c r="K99" s="29">
        <f t="shared" si="18"/>
        <v>973.2007633019153</v>
      </c>
      <c r="L99" s="29">
        <f t="shared" si="18"/>
        <v>523.6132651015417</v>
      </c>
      <c r="M99" s="29">
        <f t="shared" si="18"/>
        <v>1073.4960881340487</v>
      </c>
      <c r="N99" s="29">
        <f t="shared" si="18"/>
        <v>545.1893445088075</v>
      </c>
    </row>
    <row r="100" spans="1:14" ht="12.75">
      <c r="A100" s="21" t="s">
        <v>96</v>
      </c>
      <c r="B100" s="29">
        <f>SUM(C100:N100)</f>
        <v>3783.816744404184</v>
      </c>
      <c r="C100" s="29">
        <f>C98*0.1749</f>
        <v>287.8683924087583</v>
      </c>
      <c r="D100" s="29">
        <f aca="true" t="shared" si="19" ref="D100:N100">D98*0.1749</f>
        <v>457.0967663371701</v>
      </c>
      <c r="E100" s="29">
        <f t="shared" si="19"/>
        <v>245.15924051033966</v>
      </c>
      <c r="F100" s="29">
        <f t="shared" si="19"/>
        <v>495.8686420522042</v>
      </c>
      <c r="G100" s="29">
        <f t="shared" si="19"/>
        <v>304.8129052670103</v>
      </c>
      <c r="H100" s="29">
        <f t="shared" si="19"/>
        <v>498.46154813961834</v>
      </c>
      <c r="I100" s="29">
        <f t="shared" si="19"/>
        <v>139.44565124815017</v>
      </c>
      <c r="J100" s="29">
        <f t="shared" si="19"/>
        <v>422.05418793237135</v>
      </c>
      <c r="K100" s="29">
        <f t="shared" si="19"/>
        <v>291.4602970916182</v>
      </c>
      <c r="L100" s="29">
        <f t="shared" si="19"/>
        <v>156.8150001134583</v>
      </c>
      <c r="M100" s="29">
        <f t="shared" si="19"/>
        <v>321.4973729702827</v>
      </c>
      <c r="N100" s="29">
        <f t="shared" si="19"/>
        <v>163.27674033320278</v>
      </c>
    </row>
    <row r="101" spans="1:14" ht="12.75">
      <c r="A101" s="21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2" ht="12.75">
      <c r="A102" t="s">
        <v>114</v>
      </c>
      <c r="B102">
        <v>3264.3</v>
      </c>
    </row>
    <row r="103" spans="1:2" ht="12.75">
      <c r="A103" t="s">
        <v>113</v>
      </c>
      <c r="B103">
        <v>486.83</v>
      </c>
    </row>
    <row r="104" spans="1:2" ht="12.75">
      <c r="A104" t="s">
        <v>115</v>
      </c>
      <c r="B104">
        <v>2941.7</v>
      </c>
    </row>
    <row r="105" spans="1:12" ht="12.75">
      <c r="A105" t="s">
        <v>116</v>
      </c>
      <c r="B105" s="23">
        <f>B102+B103+B104</f>
        <v>6692.83</v>
      </c>
      <c r="D105" t="s">
        <v>117</v>
      </c>
      <c r="I105" t="s">
        <v>119</v>
      </c>
      <c r="L105" t="s">
        <v>120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33.75390625" style="0" customWidth="1"/>
    <col min="2" max="2" width="8.625" style="0" customWidth="1"/>
    <col min="3" max="3" width="7.875" style="0" customWidth="1"/>
    <col min="4" max="4" width="7.375" style="0" customWidth="1"/>
    <col min="5" max="5" width="7.75390625" style="0" customWidth="1"/>
    <col min="6" max="6" width="7.25390625" style="0" customWidth="1"/>
    <col min="7" max="7" width="8.125" style="0" customWidth="1"/>
    <col min="8" max="9" width="7.75390625" style="0" customWidth="1"/>
    <col min="11" max="11" width="7.75390625" style="0" customWidth="1"/>
    <col min="12" max="12" width="7.875" style="0" customWidth="1"/>
    <col min="13" max="13" width="7.75390625" style="0" customWidth="1"/>
  </cols>
  <sheetData>
    <row r="1" spans="11:12" ht="12.75">
      <c r="K1" t="s">
        <v>26</v>
      </c>
      <c r="L1" t="s">
        <v>2</v>
      </c>
    </row>
    <row r="2" ht="12.75">
      <c r="K2" t="s">
        <v>3</v>
      </c>
    </row>
    <row r="3" ht="12.75">
      <c r="K3" t="s">
        <v>4</v>
      </c>
    </row>
    <row r="4" ht="12.75">
      <c r="K4" t="s">
        <v>83</v>
      </c>
    </row>
    <row r="5" ht="12.75">
      <c r="B5" s="23" t="s">
        <v>100</v>
      </c>
    </row>
    <row r="6" ht="13.5" thickBot="1">
      <c r="M6" t="s">
        <v>5</v>
      </c>
    </row>
    <row r="7" spans="1:14" ht="18.75" customHeight="1" thickBot="1">
      <c r="A7" s="3" t="s">
        <v>0</v>
      </c>
      <c r="B7" s="13" t="s">
        <v>6</v>
      </c>
      <c r="C7" s="13" t="s">
        <v>7</v>
      </c>
      <c r="D7" s="13" t="s">
        <v>8</v>
      </c>
      <c r="E7" s="13" t="s">
        <v>25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4" t="s">
        <v>84</v>
      </c>
    </row>
    <row r="8" spans="1:14" ht="12.75">
      <c r="A8" s="15" t="s">
        <v>1</v>
      </c>
      <c r="B8" s="15">
        <f aca="true" t="shared" si="0" ref="B8:G8">B9+B10+B11+B12</f>
        <v>395.995</v>
      </c>
      <c r="C8" s="15">
        <f t="shared" si="0"/>
        <v>395.995</v>
      </c>
      <c r="D8" s="15">
        <f t="shared" si="0"/>
        <v>395.995</v>
      </c>
      <c r="E8" s="15">
        <f t="shared" si="0"/>
        <v>395.995</v>
      </c>
      <c r="F8" s="15">
        <f t="shared" si="0"/>
        <v>395.995</v>
      </c>
      <c r="G8" s="15">
        <f t="shared" si="0"/>
        <v>395.996</v>
      </c>
      <c r="H8" s="15"/>
      <c r="I8" s="15"/>
      <c r="J8" s="15"/>
      <c r="K8" s="15"/>
      <c r="L8" s="15"/>
      <c r="M8" s="15"/>
      <c r="N8" s="35">
        <f aca="true" t="shared" si="1" ref="N8:N13">SUM(B8:M8)</f>
        <v>2375.971</v>
      </c>
    </row>
    <row r="9" spans="1:14" ht="12.75">
      <c r="A9" s="15" t="s">
        <v>35</v>
      </c>
      <c r="B9" s="15">
        <v>156.782</v>
      </c>
      <c r="C9" s="15">
        <v>156.782</v>
      </c>
      <c r="D9" s="15">
        <v>156.782</v>
      </c>
      <c r="E9" s="15">
        <v>156.782</v>
      </c>
      <c r="F9" s="15">
        <v>156.782</v>
      </c>
      <c r="G9" s="15">
        <v>156.782</v>
      </c>
      <c r="H9" s="15"/>
      <c r="I9" s="15"/>
      <c r="J9" s="15"/>
      <c r="K9" s="15"/>
      <c r="L9" s="15"/>
      <c r="M9" s="15"/>
      <c r="N9" s="35">
        <f t="shared" si="1"/>
        <v>940.6920000000001</v>
      </c>
    </row>
    <row r="10" spans="1:14" ht="12.75">
      <c r="A10" s="15" t="s">
        <v>36</v>
      </c>
      <c r="B10" s="15">
        <v>136.035</v>
      </c>
      <c r="C10" s="15">
        <v>136.035</v>
      </c>
      <c r="D10" s="15">
        <v>136.035</v>
      </c>
      <c r="E10" s="15">
        <v>136.035</v>
      </c>
      <c r="F10" s="15">
        <v>136.035</v>
      </c>
      <c r="G10" s="15">
        <v>136.035</v>
      </c>
      <c r="H10" s="15"/>
      <c r="I10" s="15"/>
      <c r="J10" s="15"/>
      <c r="K10" s="15"/>
      <c r="L10" s="15"/>
      <c r="M10" s="15"/>
      <c r="N10" s="35">
        <f t="shared" si="1"/>
        <v>816.2099999999999</v>
      </c>
    </row>
    <row r="11" spans="1:14" ht="12.75">
      <c r="A11" s="15" t="s">
        <v>37</v>
      </c>
      <c r="B11" s="15">
        <v>33.71</v>
      </c>
      <c r="C11" s="15">
        <v>33.71</v>
      </c>
      <c r="D11" s="15">
        <v>33.71</v>
      </c>
      <c r="E11" s="15">
        <v>33.71</v>
      </c>
      <c r="F11" s="15">
        <v>33.71</v>
      </c>
      <c r="G11" s="15">
        <v>33.71</v>
      </c>
      <c r="H11" s="15"/>
      <c r="I11" s="15"/>
      <c r="J11" s="15"/>
      <c r="K11" s="15"/>
      <c r="L11" s="15"/>
      <c r="M11" s="15"/>
      <c r="N11" s="35">
        <f t="shared" si="1"/>
        <v>202.26000000000002</v>
      </c>
    </row>
    <row r="12" spans="1:14" ht="12.75">
      <c r="A12" s="15" t="s">
        <v>85</v>
      </c>
      <c r="B12" s="15">
        <v>69.468</v>
      </c>
      <c r="C12" s="15">
        <v>69.468</v>
      </c>
      <c r="D12" s="15">
        <v>69.468</v>
      </c>
      <c r="E12" s="15">
        <v>69.468</v>
      </c>
      <c r="F12" s="15">
        <v>69.468</v>
      </c>
      <c r="G12" s="15">
        <v>69.469</v>
      </c>
      <c r="H12" s="15"/>
      <c r="I12" s="15"/>
      <c r="J12" s="15"/>
      <c r="K12" s="15"/>
      <c r="L12" s="15"/>
      <c r="M12" s="15"/>
      <c r="N12" s="38">
        <f t="shared" si="1"/>
        <v>416.809</v>
      </c>
    </row>
    <row r="13" spans="1:14" ht="12.75">
      <c r="A13" s="2" t="s">
        <v>38</v>
      </c>
      <c r="B13" s="2">
        <v>8.572</v>
      </c>
      <c r="C13" s="2">
        <v>8.572</v>
      </c>
      <c r="D13" s="2">
        <v>8.572</v>
      </c>
      <c r="E13" s="2">
        <v>8.572</v>
      </c>
      <c r="F13" s="2">
        <v>8.572</v>
      </c>
      <c r="G13" s="2">
        <v>8.572</v>
      </c>
      <c r="H13" s="2"/>
      <c r="I13" s="2"/>
      <c r="J13" s="2"/>
      <c r="K13" s="2"/>
      <c r="L13" s="2"/>
      <c r="M13" s="2"/>
      <c r="N13" s="38">
        <f t="shared" si="1"/>
        <v>51.432</v>
      </c>
    </row>
    <row r="14" spans="1:14" ht="12.75">
      <c r="A14" s="2" t="s">
        <v>39</v>
      </c>
      <c r="B14" s="2">
        <v>2636.199</v>
      </c>
      <c r="C14" s="2">
        <v>2636.199</v>
      </c>
      <c r="D14" s="2">
        <v>2636.199</v>
      </c>
      <c r="E14" s="2">
        <v>2636.199</v>
      </c>
      <c r="F14" s="2">
        <v>2636.199</v>
      </c>
      <c r="G14" s="2">
        <v>2636.199</v>
      </c>
      <c r="H14" s="2"/>
      <c r="I14" s="2"/>
      <c r="J14" s="2"/>
      <c r="K14" s="2"/>
      <c r="L14" s="2"/>
      <c r="M14" s="2"/>
      <c r="N14" s="35">
        <f aca="true" t="shared" si="2" ref="N14:N22">SUM(B14:M14)</f>
        <v>15817.194000000001</v>
      </c>
    </row>
    <row r="15" spans="1:14" ht="12.75">
      <c r="A15" s="2" t="s">
        <v>40</v>
      </c>
      <c r="B15" s="2">
        <v>901.58</v>
      </c>
      <c r="C15" s="2">
        <v>901.58</v>
      </c>
      <c r="D15" s="2">
        <v>901.58</v>
      </c>
      <c r="E15" s="2">
        <v>901.58</v>
      </c>
      <c r="F15" s="2">
        <v>901.58</v>
      </c>
      <c r="G15" s="2">
        <v>901.58</v>
      </c>
      <c r="H15" s="2"/>
      <c r="I15" s="2"/>
      <c r="J15" s="2"/>
      <c r="K15" s="2"/>
      <c r="L15" s="2"/>
      <c r="M15" s="2"/>
      <c r="N15" s="35">
        <f t="shared" si="2"/>
        <v>5409.4800000000005</v>
      </c>
    </row>
    <row r="16" spans="1:14" ht="12.75">
      <c r="A16" s="2" t="s">
        <v>41</v>
      </c>
      <c r="B16" s="2">
        <v>642.983</v>
      </c>
      <c r="C16" s="2">
        <v>642.983</v>
      </c>
      <c r="D16" s="2">
        <v>642.983</v>
      </c>
      <c r="E16" s="2">
        <v>642.983</v>
      </c>
      <c r="F16" s="2">
        <v>642.983</v>
      </c>
      <c r="G16" s="2">
        <v>642.983</v>
      </c>
      <c r="H16" s="2"/>
      <c r="I16" s="2"/>
      <c r="J16" s="2"/>
      <c r="K16" s="2"/>
      <c r="L16" s="2"/>
      <c r="M16" s="2"/>
      <c r="N16" s="38">
        <f t="shared" si="2"/>
        <v>3857.898</v>
      </c>
    </row>
    <row r="17" spans="1:14" ht="12.75">
      <c r="A17" s="2" t="s">
        <v>42</v>
      </c>
      <c r="B17" s="2">
        <f aca="true" t="shared" si="3" ref="B17:G17">B18+B19+B20+B21+B22+B23+B24+B29</f>
        <v>433.871</v>
      </c>
      <c r="C17" s="2">
        <f t="shared" si="3"/>
        <v>433.87</v>
      </c>
      <c r="D17" s="2">
        <f t="shared" si="3"/>
        <v>433.87</v>
      </c>
      <c r="E17" s="2">
        <f t="shared" si="3"/>
        <v>433.87</v>
      </c>
      <c r="F17" s="2">
        <f t="shared" si="3"/>
        <v>433.87</v>
      </c>
      <c r="G17" s="2">
        <f t="shared" si="3"/>
        <v>433.872</v>
      </c>
      <c r="H17" s="2"/>
      <c r="I17" s="2"/>
      <c r="J17" s="2"/>
      <c r="K17" s="2"/>
      <c r="L17" s="2"/>
      <c r="M17" s="2"/>
      <c r="N17" s="38">
        <f t="shared" si="2"/>
        <v>2603.2229999999995</v>
      </c>
    </row>
    <row r="18" spans="1:14" ht="12.75">
      <c r="A18" s="2" t="s">
        <v>43</v>
      </c>
      <c r="B18" s="2">
        <v>8.992</v>
      </c>
      <c r="C18" s="2">
        <v>8.992</v>
      </c>
      <c r="D18" s="2">
        <v>8.992</v>
      </c>
      <c r="E18" s="2">
        <v>8.992</v>
      </c>
      <c r="F18" s="2">
        <v>8.992</v>
      </c>
      <c r="G18" s="2">
        <v>8.992</v>
      </c>
      <c r="H18" s="2"/>
      <c r="I18" s="2"/>
      <c r="J18" s="2"/>
      <c r="K18" s="2"/>
      <c r="L18" s="2"/>
      <c r="M18" s="2"/>
      <c r="N18" s="38">
        <f t="shared" si="2"/>
        <v>53.95200000000001</v>
      </c>
    </row>
    <row r="19" spans="1:14" ht="12.75">
      <c r="A19" s="2" t="s">
        <v>86</v>
      </c>
      <c r="B19" s="2">
        <v>8.556</v>
      </c>
      <c r="C19" s="2">
        <v>8.556</v>
      </c>
      <c r="D19" s="2">
        <v>8.556</v>
      </c>
      <c r="E19" s="2">
        <v>8.556</v>
      </c>
      <c r="F19" s="2">
        <v>8.556</v>
      </c>
      <c r="G19" s="2">
        <v>8.556</v>
      </c>
      <c r="H19" s="2"/>
      <c r="I19" s="2"/>
      <c r="J19" s="2"/>
      <c r="K19" s="2"/>
      <c r="L19" s="2"/>
      <c r="M19" s="2"/>
      <c r="N19" s="38">
        <f t="shared" si="2"/>
        <v>51.33599999999999</v>
      </c>
    </row>
    <row r="20" spans="1:14" ht="12.75">
      <c r="A20" s="2" t="s">
        <v>44</v>
      </c>
      <c r="B20" s="2">
        <v>89.259</v>
      </c>
      <c r="C20" s="2">
        <v>89.259</v>
      </c>
      <c r="D20" s="2">
        <v>89.259</v>
      </c>
      <c r="E20" s="2">
        <v>89.259</v>
      </c>
      <c r="F20" s="2">
        <v>89.259</v>
      </c>
      <c r="G20" s="2">
        <v>89.259</v>
      </c>
      <c r="H20" s="2"/>
      <c r="I20" s="2"/>
      <c r="J20" s="2"/>
      <c r="K20" s="2"/>
      <c r="L20" s="2"/>
      <c r="M20" s="2"/>
      <c r="N20" s="38">
        <f t="shared" si="2"/>
        <v>535.554</v>
      </c>
    </row>
    <row r="21" spans="1:14" ht="12.75">
      <c r="A21" s="2" t="s">
        <v>45</v>
      </c>
      <c r="B21" s="2">
        <v>17.82</v>
      </c>
      <c r="C21" s="2">
        <v>17.819</v>
      </c>
      <c r="D21" s="2">
        <v>17.819</v>
      </c>
      <c r="E21" s="2">
        <v>17.819</v>
      </c>
      <c r="F21" s="2">
        <v>17.819</v>
      </c>
      <c r="G21" s="2">
        <v>17.819</v>
      </c>
      <c r="H21" s="2"/>
      <c r="I21" s="2"/>
      <c r="J21" s="2"/>
      <c r="K21" s="2"/>
      <c r="L21" s="2"/>
      <c r="M21" s="2"/>
      <c r="N21" s="35">
        <f t="shared" si="2"/>
        <v>106.915</v>
      </c>
    </row>
    <row r="22" spans="1:14" ht="12.75">
      <c r="A22" s="2" t="s">
        <v>46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/>
      <c r="I22" s="2"/>
      <c r="J22" s="2"/>
      <c r="K22" s="2"/>
      <c r="L22" s="2"/>
      <c r="M22" s="2"/>
      <c r="N22" s="35">
        <f t="shared" si="2"/>
        <v>0</v>
      </c>
    </row>
    <row r="23" spans="1:14" ht="12.75">
      <c r="A23" s="2" t="s">
        <v>47</v>
      </c>
      <c r="B23" s="2">
        <v>21.666</v>
      </c>
      <c r="C23" s="2">
        <v>21.666</v>
      </c>
      <c r="D23" s="2">
        <v>21.666</v>
      </c>
      <c r="E23" s="2">
        <v>21.666</v>
      </c>
      <c r="F23" s="2">
        <v>21.666</v>
      </c>
      <c r="G23" s="2">
        <v>21.666</v>
      </c>
      <c r="H23" s="2"/>
      <c r="I23" s="2"/>
      <c r="J23" s="2"/>
      <c r="K23" s="2"/>
      <c r="L23" s="2"/>
      <c r="M23" s="2"/>
      <c r="N23" s="39">
        <f aca="true" t="shared" si="4" ref="N23:N37">SUM(B23:M23)</f>
        <v>129.996</v>
      </c>
    </row>
    <row r="24" spans="1:14" ht="12.75">
      <c r="A24" s="2" t="s">
        <v>48</v>
      </c>
      <c r="B24" s="2">
        <f aca="true" t="shared" si="5" ref="B24:G24">B25+B26+B27+B28</f>
        <v>48.09</v>
      </c>
      <c r="C24" s="2">
        <f t="shared" si="5"/>
        <v>48.09</v>
      </c>
      <c r="D24" s="2">
        <f t="shared" si="5"/>
        <v>48.09</v>
      </c>
      <c r="E24" s="2">
        <f t="shared" si="5"/>
        <v>48.09</v>
      </c>
      <c r="F24" s="2">
        <f t="shared" si="5"/>
        <v>48.09</v>
      </c>
      <c r="G24" s="2">
        <f t="shared" si="5"/>
        <v>48.09</v>
      </c>
      <c r="H24" s="2"/>
      <c r="I24" s="2"/>
      <c r="J24" s="2"/>
      <c r="K24" s="2"/>
      <c r="L24" s="2"/>
      <c r="M24" s="2"/>
      <c r="N24" s="35">
        <f t="shared" si="4"/>
        <v>288.54</v>
      </c>
    </row>
    <row r="25" spans="1:14" ht="12.75">
      <c r="A25" s="2" t="s">
        <v>49</v>
      </c>
      <c r="B25" s="2">
        <v>4.03</v>
      </c>
      <c r="C25" s="2">
        <v>4.03</v>
      </c>
      <c r="D25" s="2">
        <v>4.03</v>
      </c>
      <c r="E25" s="2">
        <v>4.03</v>
      </c>
      <c r="F25" s="2">
        <v>4.03</v>
      </c>
      <c r="G25" s="2">
        <v>4.03</v>
      </c>
      <c r="H25" s="2"/>
      <c r="I25" s="2"/>
      <c r="J25" s="2"/>
      <c r="K25" s="2"/>
      <c r="L25" s="2"/>
      <c r="M25" s="2"/>
      <c r="N25" s="38">
        <f t="shared" si="4"/>
        <v>24.180000000000003</v>
      </c>
    </row>
    <row r="26" spans="1:14" ht="12.75">
      <c r="A26" s="2" t="s">
        <v>50</v>
      </c>
      <c r="B26" s="2">
        <v>1.35</v>
      </c>
      <c r="C26" s="2">
        <v>1.35</v>
      </c>
      <c r="D26" s="2">
        <v>1.35</v>
      </c>
      <c r="E26" s="2">
        <v>1.35</v>
      </c>
      <c r="F26" s="2">
        <v>1.35</v>
      </c>
      <c r="G26" s="2">
        <v>1.35</v>
      </c>
      <c r="H26" s="2"/>
      <c r="I26" s="2"/>
      <c r="J26" s="2"/>
      <c r="K26" s="2"/>
      <c r="L26" s="2"/>
      <c r="M26" s="2"/>
      <c r="N26" s="38">
        <f t="shared" si="4"/>
        <v>8.1</v>
      </c>
    </row>
    <row r="27" spans="1:14" ht="12.75">
      <c r="A27" s="2" t="s">
        <v>51</v>
      </c>
      <c r="B27" s="2">
        <v>1.21</v>
      </c>
      <c r="C27" s="2">
        <v>1.21</v>
      </c>
      <c r="D27" s="2">
        <v>1.21</v>
      </c>
      <c r="E27" s="2">
        <v>1.21</v>
      </c>
      <c r="F27" s="2">
        <v>1.21</v>
      </c>
      <c r="G27" s="2">
        <v>1.21</v>
      </c>
      <c r="H27" s="2"/>
      <c r="I27" s="2"/>
      <c r="J27" s="2"/>
      <c r="K27" s="2"/>
      <c r="L27" s="2"/>
      <c r="M27" s="2"/>
      <c r="N27" s="38">
        <f t="shared" si="4"/>
        <v>7.26</v>
      </c>
    </row>
    <row r="28" spans="1:14" ht="12.75">
      <c r="A28" s="2" t="s">
        <v>52</v>
      </c>
      <c r="B28" s="2">
        <v>41.5</v>
      </c>
      <c r="C28" s="2">
        <v>41.5</v>
      </c>
      <c r="D28" s="2">
        <v>41.5</v>
      </c>
      <c r="E28" s="2">
        <v>41.5</v>
      </c>
      <c r="F28" s="2">
        <v>41.5</v>
      </c>
      <c r="G28" s="2">
        <v>41.5</v>
      </c>
      <c r="H28" s="2"/>
      <c r="I28" s="2"/>
      <c r="J28" s="2"/>
      <c r="K28" s="2"/>
      <c r="L28" s="2"/>
      <c r="M28" s="2"/>
      <c r="N28" s="38">
        <f t="shared" si="4"/>
        <v>249</v>
      </c>
    </row>
    <row r="29" spans="1:14" ht="12.75">
      <c r="A29" s="2" t="s">
        <v>53</v>
      </c>
      <c r="B29" s="2">
        <v>239.488</v>
      </c>
      <c r="C29" s="2">
        <v>239.488</v>
      </c>
      <c r="D29" s="2">
        <v>239.488</v>
      </c>
      <c r="E29" s="2">
        <v>239.488</v>
      </c>
      <c r="F29" s="2">
        <v>239.488</v>
      </c>
      <c r="G29" s="2">
        <v>239.49</v>
      </c>
      <c r="H29" s="2"/>
      <c r="I29" s="2"/>
      <c r="J29" s="2"/>
      <c r="K29" s="2"/>
      <c r="L29" s="2"/>
      <c r="M29" s="2"/>
      <c r="N29" s="35">
        <f t="shared" si="4"/>
        <v>1436.93</v>
      </c>
    </row>
    <row r="30" spans="1:14" ht="12.75">
      <c r="A30" s="2" t="s">
        <v>58</v>
      </c>
      <c r="B30" s="2">
        <v>105.932</v>
      </c>
      <c r="C30" s="2">
        <v>105.932</v>
      </c>
      <c r="D30" s="2">
        <v>105.932</v>
      </c>
      <c r="E30" s="2">
        <v>105.932</v>
      </c>
      <c r="F30" s="2">
        <v>105.932</v>
      </c>
      <c r="G30" s="2">
        <v>105.932</v>
      </c>
      <c r="H30" s="2"/>
      <c r="I30" s="2"/>
      <c r="J30" s="2"/>
      <c r="K30" s="2"/>
      <c r="L30" s="2"/>
      <c r="M30" s="2"/>
      <c r="N30" s="35">
        <f t="shared" si="4"/>
        <v>635.592</v>
      </c>
    </row>
    <row r="31" spans="1:14" ht="12.75">
      <c r="A31" s="2" t="s">
        <v>54</v>
      </c>
      <c r="B31" s="2">
        <v>349.475</v>
      </c>
      <c r="C31" s="2">
        <v>349.475</v>
      </c>
      <c r="D31" s="2">
        <v>349.475</v>
      </c>
      <c r="E31" s="2">
        <v>349.475</v>
      </c>
      <c r="F31" s="2">
        <v>349.475</v>
      </c>
      <c r="G31" s="2">
        <v>349.475</v>
      </c>
      <c r="H31" s="2"/>
      <c r="I31" s="2"/>
      <c r="J31" s="2"/>
      <c r="K31" s="2"/>
      <c r="L31" s="2"/>
      <c r="M31" s="2"/>
      <c r="N31" s="38">
        <f t="shared" si="4"/>
        <v>2096.85</v>
      </c>
    </row>
    <row r="32" spans="1:14" ht="12.75">
      <c r="A32" s="2" t="s">
        <v>24</v>
      </c>
      <c r="B32" s="22">
        <f>B8+B14+B15+B16+B17+B30+B31+B13</f>
        <v>5474.607</v>
      </c>
      <c r="C32" s="22">
        <f aca="true" t="shared" si="6" ref="C32:M32">C8+C14+C15+C16+C17+C30+C31+C13</f>
        <v>5474.606</v>
      </c>
      <c r="D32" s="22">
        <f t="shared" si="6"/>
        <v>5474.606</v>
      </c>
      <c r="E32" s="22">
        <f t="shared" si="6"/>
        <v>5474.606</v>
      </c>
      <c r="F32" s="22">
        <f t="shared" si="6"/>
        <v>5474.606</v>
      </c>
      <c r="G32" s="22">
        <f t="shared" si="6"/>
        <v>5474.609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39">
        <f t="shared" si="4"/>
        <v>32847.64</v>
      </c>
    </row>
    <row r="33" spans="1:14" ht="12.75">
      <c r="A33" s="2" t="s">
        <v>55</v>
      </c>
      <c r="B33" s="41">
        <v>2834.38</v>
      </c>
      <c r="C33" s="41">
        <v>2513.57</v>
      </c>
      <c r="D33" s="41">
        <v>2648.68</v>
      </c>
      <c r="E33" s="41">
        <v>1474.3</v>
      </c>
      <c r="F33" s="41">
        <v>1186.27</v>
      </c>
      <c r="G33" s="41">
        <v>631.5</v>
      </c>
      <c r="H33" s="41"/>
      <c r="I33" s="41"/>
      <c r="J33" s="41"/>
      <c r="K33" s="41"/>
      <c r="L33" s="41"/>
      <c r="M33" s="41"/>
      <c r="N33" s="39">
        <f t="shared" si="4"/>
        <v>11288.7</v>
      </c>
    </row>
    <row r="34" spans="1:14" ht="12.75">
      <c r="A34" s="2" t="s">
        <v>60</v>
      </c>
      <c r="B34" s="42">
        <v>1280</v>
      </c>
      <c r="C34" s="42">
        <v>1231</v>
      </c>
      <c r="D34" s="42">
        <v>1252</v>
      </c>
      <c r="E34" s="42">
        <v>1071</v>
      </c>
      <c r="F34" s="42">
        <v>1026</v>
      </c>
      <c r="G34" s="42">
        <v>941</v>
      </c>
      <c r="H34" s="42"/>
      <c r="I34" s="42"/>
      <c r="J34" s="42"/>
      <c r="K34" s="42"/>
      <c r="L34" s="42"/>
      <c r="M34" s="42"/>
      <c r="N34" s="39">
        <f t="shared" si="4"/>
        <v>6801</v>
      </c>
    </row>
    <row r="35" spans="1:14" ht="12.75">
      <c r="A35" s="2" t="s">
        <v>61</v>
      </c>
      <c r="B35" s="42">
        <v>343</v>
      </c>
      <c r="C35" s="42">
        <v>330</v>
      </c>
      <c r="D35" s="42">
        <v>335</v>
      </c>
      <c r="E35" s="42">
        <v>287</v>
      </c>
      <c r="F35" s="42">
        <v>275</v>
      </c>
      <c r="G35" s="42">
        <v>252</v>
      </c>
      <c r="H35" s="42"/>
      <c r="I35" s="42"/>
      <c r="J35" s="42"/>
      <c r="K35" s="42"/>
      <c r="L35" s="42"/>
      <c r="M35" s="42"/>
      <c r="N35" s="39">
        <f t="shared" si="4"/>
        <v>1822</v>
      </c>
    </row>
    <row r="36" spans="1:14" ht="12.75">
      <c r="A36" s="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9">
        <f t="shared" si="4"/>
        <v>0</v>
      </c>
    </row>
    <row r="37" spans="1:14" ht="12.75">
      <c r="A37" s="22" t="s">
        <v>56</v>
      </c>
      <c r="B37" s="22">
        <f>B32+B33</f>
        <v>8308.987000000001</v>
      </c>
      <c r="C37" s="22">
        <f>C32+C33</f>
        <v>7988.1759999999995</v>
      </c>
      <c r="D37" s="22">
        <f aca="true" t="shared" si="7" ref="D37:M37">D32+D33</f>
        <v>8123.286</v>
      </c>
      <c r="E37" s="22">
        <f t="shared" si="7"/>
        <v>6948.906</v>
      </c>
      <c r="F37" s="22">
        <f t="shared" si="7"/>
        <v>6660.876</v>
      </c>
      <c r="G37" s="22">
        <f t="shared" si="7"/>
        <v>6106.109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22">
        <f t="shared" si="7"/>
        <v>0</v>
      </c>
      <c r="L37" s="22">
        <f t="shared" si="7"/>
        <v>0</v>
      </c>
      <c r="M37" s="22">
        <f t="shared" si="7"/>
        <v>0</v>
      </c>
      <c r="N37" s="35">
        <f t="shared" si="4"/>
        <v>44136.34</v>
      </c>
    </row>
    <row r="39" ht="12.75">
      <c r="B39" t="s">
        <v>57</v>
      </c>
    </row>
    <row r="42" ht="12.75">
      <c r="A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937007874015748" right="0.3937007874015748" top="0.7874015748031497" bottom="0.5905511811023623" header="0.5118110236220472" footer="0.5118110236220472"/>
  <pageSetup horizontalDpi="120" verticalDpi="12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3.25390625" style="0" customWidth="1"/>
    <col min="2" max="2" width="7.875" style="0" customWidth="1"/>
    <col min="3" max="3" width="9.625" style="0" customWidth="1"/>
    <col min="4" max="4" width="7.25390625" style="0" customWidth="1"/>
    <col min="5" max="5" width="8.375" style="0" customWidth="1"/>
    <col min="6" max="6" width="7.25390625" style="0" customWidth="1"/>
    <col min="7" max="7" width="7.375" style="0" customWidth="1"/>
    <col min="8" max="8" width="7.75390625" style="0" customWidth="1"/>
    <col min="9" max="9" width="7.875" style="0" customWidth="1"/>
    <col min="10" max="10" width="6.75390625" style="0" customWidth="1"/>
    <col min="11" max="11" width="6.25390625" style="0" customWidth="1"/>
    <col min="12" max="12" width="7.875" style="0" customWidth="1"/>
    <col min="13" max="13" width="6.125" style="0" customWidth="1"/>
    <col min="14" max="14" width="6.25390625" style="0" customWidth="1"/>
    <col min="15" max="15" width="7.00390625" style="0" customWidth="1"/>
    <col min="16" max="16" width="7.375" style="0" customWidth="1"/>
    <col min="17" max="17" width="7.125" style="0" customWidth="1"/>
  </cols>
  <sheetData>
    <row r="2" ht="12.75">
      <c r="J2" t="s">
        <v>2</v>
      </c>
    </row>
    <row r="3" ht="12.75">
      <c r="J3" t="s">
        <v>3</v>
      </c>
    </row>
    <row r="4" ht="12.75">
      <c r="J4" t="s">
        <v>4</v>
      </c>
    </row>
    <row r="7" ht="12.75">
      <c r="C7" s="23" t="s">
        <v>112</v>
      </c>
    </row>
    <row r="9" ht="13.5" thickBot="1"/>
    <row r="10" spans="1:17" ht="12.75">
      <c r="A10" s="4" t="s">
        <v>68</v>
      </c>
      <c r="B10" s="4" t="s">
        <v>70</v>
      </c>
      <c r="C10" s="5" t="s">
        <v>102</v>
      </c>
      <c r="D10" s="5" t="s">
        <v>110</v>
      </c>
      <c r="E10" s="5"/>
      <c r="F10" s="5" t="s">
        <v>105</v>
      </c>
      <c r="G10" s="5"/>
      <c r="H10" s="5"/>
      <c r="I10" s="5" t="s">
        <v>107</v>
      </c>
      <c r="J10" s="5"/>
      <c r="K10" s="5"/>
      <c r="L10" s="5" t="s">
        <v>108</v>
      </c>
      <c r="M10" s="5"/>
      <c r="N10" s="16"/>
      <c r="O10" s="5" t="s">
        <v>109</v>
      </c>
      <c r="P10" s="5"/>
      <c r="Q10" s="6"/>
    </row>
    <row r="11" spans="1:17" ht="13.5" thickBot="1">
      <c r="A11" s="7" t="s">
        <v>69</v>
      </c>
      <c r="B11" s="7"/>
      <c r="C11" s="44"/>
      <c r="D11" s="8" t="s">
        <v>103</v>
      </c>
      <c r="E11" s="8" t="s">
        <v>104</v>
      </c>
      <c r="F11" s="44" t="s">
        <v>74</v>
      </c>
      <c r="G11" s="8" t="s">
        <v>106</v>
      </c>
      <c r="H11" s="8" t="s">
        <v>104</v>
      </c>
      <c r="I11" s="44" t="s">
        <v>74</v>
      </c>
      <c r="J11" s="8" t="s">
        <v>106</v>
      </c>
      <c r="K11" s="8" t="s">
        <v>104</v>
      </c>
      <c r="L11" s="44" t="s">
        <v>74</v>
      </c>
      <c r="M11" s="8" t="s">
        <v>106</v>
      </c>
      <c r="N11" s="17" t="s">
        <v>104</v>
      </c>
      <c r="O11" s="44" t="s">
        <v>74</v>
      </c>
      <c r="P11" s="8" t="s">
        <v>106</v>
      </c>
      <c r="Q11" s="9" t="s">
        <v>104</v>
      </c>
    </row>
    <row r="12" spans="1:17" ht="12.75">
      <c r="A12" s="15"/>
      <c r="B12" s="15"/>
      <c r="C12" s="35"/>
      <c r="D12" s="15"/>
      <c r="E12" s="15"/>
      <c r="F12" s="35"/>
      <c r="G12" s="15"/>
      <c r="H12" s="15"/>
      <c r="I12" s="35"/>
      <c r="J12" s="15"/>
      <c r="K12" s="15"/>
      <c r="L12" s="35"/>
      <c r="M12" s="15"/>
      <c r="N12" s="18"/>
      <c r="O12" s="35"/>
      <c r="P12" s="15"/>
      <c r="Q12" s="15"/>
    </row>
    <row r="13" spans="1:17" ht="12.75">
      <c r="A13" s="2" t="s">
        <v>71</v>
      </c>
      <c r="B13" s="2" t="s">
        <v>72</v>
      </c>
      <c r="C13" s="22">
        <v>7620</v>
      </c>
      <c r="D13" s="2">
        <v>6000</v>
      </c>
      <c r="E13" s="2">
        <v>1620</v>
      </c>
      <c r="F13" s="22">
        <f>G13+H13</f>
        <v>1942.407088894211</v>
      </c>
      <c r="G13" s="10">
        <v>1500</v>
      </c>
      <c r="H13" s="10">
        <f>1620*3763/13779.3</f>
        <v>442.4070888942109</v>
      </c>
      <c r="I13" s="24">
        <f>J13+K13</f>
        <v>1857.1705384163201</v>
      </c>
      <c r="J13" s="2">
        <v>1500</v>
      </c>
      <c r="K13" s="2">
        <f>1620*3038/13779.3</f>
        <v>357.17053841632014</v>
      </c>
      <c r="L13" s="24">
        <f>M13+N13</f>
        <v>1862.9313535520673</v>
      </c>
      <c r="M13" s="2">
        <v>1500</v>
      </c>
      <c r="N13" s="19">
        <f>1620*3087/13779.3</f>
        <v>362.93135355206726</v>
      </c>
      <c r="O13" s="22">
        <f>P13+Q13</f>
        <v>1957.4557488406522</v>
      </c>
      <c r="P13" s="2">
        <v>1500</v>
      </c>
      <c r="Q13" s="10">
        <f>1620*3891/13779.3</f>
        <v>457.4557488406523</v>
      </c>
    </row>
    <row r="14" spans="1:17" ht="12.75">
      <c r="A14" s="2" t="s">
        <v>122</v>
      </c>
      <c r="B14" s="2"/>
      <c r="C14" s="22"/>
      <c r="D14" s="2"/>
      <c r="E14" s="2"/>
      <c r="F14" s="22"/>
      <c r="G14" s="2"/>
      <c r="H14" s="2"/>
      <c r="I14" s="22"/>
      <c r="J14" s="2"/>
      <c r="K14" s="2"/>
      <c r="L14" s="22"/>
      <c r="M14" s="2"/>
      <c r="N14" s="19"/>
      <c r="O14" s="22"/>
      <c r="P14" s="2"/>
      <c r="Q14" s="2"/>
    </row>
    <row r="15" spans="1:17" ht="12.75">
      <c r="A15" s="2"/>
      <c r="B15" s="2"/>
      <c r="C15" s="22"/>
      <c r="D15" s="2"/>
      <c r="E15" s="2"/>
      <c r="F15" s="22"/>
      <c r="G15" s="2"/>
      <c r="H15" s="2"/>
      <c r="I15" s="22"/>
      <c r="J15" s="2"/>
      <c r="K15" s="2"/>
      <c r="L15" s="22"/>
      <c r="M15" s="2"/>
      <c r="N15" s="19"/>
      <c r="O15" s="22"/>
      <c r="P15" s="2"/>
      <c r="Q15" s="2"/>
    </row>
    <row r="16" spans="1:17" ht="63.75">
      <c r="A16" s="46" t="s">
        <v>123</v>
      </c>
      <c r="B16" s="2" t="s">
        <v>72</v>
      </c>
      <c r="C16" s="22">
        <v>12159.25</v>
      </c>
      <c r="D16" s="2">
        <v>0</v>
      </c>
      <c r="E16" s="2">
        <v>12159.25</v>
      </c>
      <c r="F16" s="22">
        <f>G16+H16</f>
        <v>3320.6</v>
      </c>
      <c r="G16" s="2">
        <v>0</v>
      </c>
      <c r="H16" s="10">
        <v>3320.6</v>
      </c>
      <c r="I16" s="22">
        <f>J16+K16</f>
        <v>2680.8</v>
      </c>
      <c r="J16" s="2">
        <v>0</v>
      </c>
      <c r="K16" s="10">
        <v>2680.8</v>
      </c>
      <c r="L16" s="22">
        <f>M16+N16</f>
        <v>2724.35</v>
      </c>
      <c r="M16" s="2">
        <v>0</v>
      </c>
      <c r="N16" s="45">
        <v>2724.35</v>
      </c>
      <c r="O16" s="22">
        <f>P16+Q16</f>
        <v>3433.5</v>
      </c>
      <c r="P16" s="2">
        <v>0</v>
      </c>
      <c r="Q16" s="2">
        <v>3433.5</v>
      </c>
    </row>
    <row r="17" spans="1:17" ht="12.75">
      <c r="A17" s="2"/>
      <c r="B17" s="2"/>
      <c r="C17" s="22"/>
      <c r="D17" s="2"/>
      <c r="E17" s="2"/>
      <c r="F17" s="22"/>
      <c r="G17" s="2"/>
      <c r="H17" s="2"/>
      <c r="I17" s="22"/>
      <c r="J17" s="2"/>
      <c r="K17" s="2"/>
      <c r="L17" s="22"/>
      <c r="M17" s="2"/>
      <c r="N17" s="19"/>
      <c r="O17" s="22"/>
      <c r="P17" s="2"/>
      <c r="Q17" s="2"/>
    </row>
    <row r="18" spans="1:17" ht="12.75">
      <c r="A18" s="2"/>
      <c r="B18" s="2"/>
      <c r="C18" s="22"/>
      <c r="D18" s="2"/>
      <c r="E18" s="2"/>
      <c r="F18" s="22"/>
      <c r="G18" s="2"/>
      <c r="H18" s="2"/>
      <c r="I18" s="22"/>
      <c r="J18" s="2"/>
      <c r="K18" s="2"/>
      <c r="L18" s="22"/>
      <c r="M18" s="2"/>
      <c r="N18" s="19"/>
      <c r="O18" s="22"/>
      <c r="P18" s="2"/>
      <c r="Q18" s="2"/>
    </row>
    <row r="19" spans="1:17" ht="12.75">
      <c r="A19" s="2" t="s">
        <v>73</v>
      </c>
      <c r="B19" s="2" t="s">
        <v>72</v>
      </c>
      <c r="C19" s="22">
        <v>19779.25</v>
      </c>
      <c r="D19" s="2">
        <f>D13+D16</f>
        <v>6000</v>
      </c>
      <c r="E19" s="2">
        <f>E13+E16</f>
        <v>13779.25</v>
      </c>
      <c r="F19" s="22">
        <f>G19+H19</f>
        <v>5263.007088894211</v>
      </c>
      <c r="G19" s="2">
        <f aca="true" t="shared" si="0" ref="G19:Q19">G13+G16</f>
        <v>1500</v>
      </c>
      <c r="H19" s="10">
        <f t="shared" si="0"/>
        <v>3763.007088894211</v>
      </c>
      <c r="I19" s="10">
        <f t="shared" si="0"/>
        <v>4537.970538416321</v>
      </c>
      <c r="J19" s="2">
        <f t="shared" si="0"/>
        <v>1500</v>
      </c>
      <c r="K19" s="2">
        <f t="shared" si="0"/>
        <v>3037.9705384163203</v>
      </c>
      <c r="L19" s="10">
        <f t="shared" si="0"/>
        <v>4587.281353552067</v>
      </c>
      <c r="M19" s="2">
        <f t="shared" si="0"/>
        <v>1500</v>
      </c>
      <c r="N19" s="10">
        <f t="shared" si="0"/>
        <v>3087.2813535520672</v>
      </c>
      <c r="O19" s="22">
        <f t="shared" si="0"/>
        <v>5390.955748840652</v>
      </c>
      <c r="P19" s="2">
        <f t="shared" si="0"/>
        <v>1500</v>
      </c>
      <c r="Q19" s="2">
        <f t="shared" si="0"/>
        <v>3890.955748840652</v>
      </c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9"/>
      <c r="O20" s="2"/>
      <c r="P20" s="2"/>
      <c r="Q20" s="2"/>
    </row>
    <row r="25" ht="12.75">
      <c r="D25" t="s">
        <v>111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dif</cp:lastModifiedBy>
  <cp:lastPrinted>2012-03-02T05:47:46Z</cp:lastPrinted>
  <dcterms:created xsi:type="dcterms:W3CDTF">2000-12-02T11:58:08Z</dcterms:created>
  <dcterms:modified xsi:type="dcterms:W3CDTF">2012-03-02T07:03:18Z</dcterms:modified>
  <cp:category/>
  <cp:version/>
  <cp:contentType/>
  <cp:contentStatus/>
</cp:coreProperties>
</file>