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80" windowHeight="1110"/>
  </bookViews>
  <sheets>
    <sheet name="Смета 7 граф" sheetId="5" r:id="rId1"/>
    <sheet name="Source" sheetId="1" r:id="rId2"/>
    <sheet name="SourceObSm" sheetId="2" r:id="rId3"/>
    <sheet name="SmtRes" sheetId="3" r:id="rId4"/>
    <sheet name="EtalonRes" sheetId="4" r:id="rId5"/>
  </sheets>
  <definedNames>
    <definedName name="_xlnm.Print_Titles" localSheetId="0">'Смета 7 граф'!$22:$22</definedName>
    <definedName name="_xlnm.Print_Area" localSheetId="0">'Смета 7 граф'!$A$1:$G$161</definedName>
  </definedNames>
  <calcPr calcId="125725"/>
</workbook>
</file>

<file path=xl/calcChain.xml><?xml version="1.0" encoding="utf-8"?>
<calcChain xmlns="http://schemas.openxmlformats.org/spreadsheetml/2006/main">
  <c r="G150" i="5"/>
  <c r="G146"/>
  <c r="F159" l="1"/>
  <c r="F156"/>
  <c r="C159"/>
  <c r="C156"/>
  <c r="Y140"/>
  <c r="V140"/>
  <c r="E139"/>
  <c r="D139"/>
  <c r="A139"/>
  <c r="G138"/>
  <c r="E137"/>
  <c r="D137"/>
  <c r="A137"/>
  <c r="E135"/>
  <c r="D135"/>
  <c r="A135"/>
  <c r="Y134"/>
  <c r="U134"/>
  <c r="F134"/>
  <c r="E133"/>
  <c r="D133"/>
  <c r="A133"/>
  <c r="Y132"/>
  <c r="V132"/>
  <c r="E131"/>
  <c r="D131"/>
  <c r="A131"/>
  <c r="G130"/>
  <c r="E129"/>
  <c r="D129"/>
  <c r="A129"/>
  <c r="E127"/>
  <c r="D127"/>
  <c r="A127"/>
  <c r="Y126"/>
  <c r="U126"/>
  <c r="F126"/>
  <c r="E125"/>
  <c r="D125"/>
  <c r="A125"/>
  <c r="Y124"/>
  <c r="V124"/>
  <c r="E123"/>
  <c r="D123"/>
  <c r="A123"/>
  <c r="G122"/>
  <c r="E121"/>
  <c r="D121"/>
  <c r="A121"/>
  <c r="A120"/>
  <c r="C113"/>
  <c r="C112"/>
  <c r="C111"/>
  <c r="C110"/>
  <c r="V109"/>
  <c r="F109"/>
  <c r="E108"/>
  <c r="D108"/>
  <c r="B108"/>
  <c r="C108"/>
  <c r="A108"/>
  <c r="C107"/>
  <c r="C106"/>
  <c r="C105"/>
  <c r="C104"/>
  <c r="X103"/>
  <c r="W103"/>
  <c r="E102"/>
  <c r="D102"/>
  <c r="B102"/>
  <c r="C102"/>
  <c r="A102"/>
  <c r="C101"/>
  <c r="C100"/>
  <c r="C99"/>
  <c r="C98"/>
  <c r="V97"/>
  <c r="F97"/>
  <c r="E96"/>
  <c r="D96"/>
  <c r="B96"/>
  <c r="C96"/>
  <c r="A96"/>
  <c r="C95"/>
  <c r="C94"/>
  <c r="C93"/>
  <c r="C92"/>
  <c r="X91"/>
  <c r="W91"/>
  <c r="E90"/>
  <c r="D90"/>
  <c r="B90"/>
  <c r="C90"/>
  <c r="A90"/>
  <c r="C89"/>
  <c r="C88"/>
  <c r="C87"/>
  <c r="C86"/>
  <c r="V85"/>
  <c r="F85"/>
  <c r="E84"/>
  <c r="D84"/>
  <c r="B84"/>
  <c r="C84"/>
  <c r="A84"/>
  <c r="C83"/>
  <c r="C82"/>
  <c r="C81"/>
  <c r="C80"/>
  <c r="X79"/>
  <c r="W79"/>
  <c r="E78"/>
  <c r="D78"/>
  <c r="B78"/>
  <c r="C78"/>
  <c r="A78"/>
  <c r="C77"/>
  <c r="C76"/>
  <c r="C75"/>
  <c r="C74"/>
  <c r="V73"/>
  <c r="F73"/>
  <c r="E72"/>
  <c r="D72"/>
  <c r="B72"/>
  <c r="C72"/>
  <c r="A72"/>
  <c r="C71"/>
  <c r="C70"/>
  <c r="C69"/>
  <c r="C68"/>
  <c r="X67"/>
  <c r="W67"/>
  <c r="E66"/>
  <c r="D66"/>
  <c r="B66"/>
  <c r="C66"/>
  <c r="A66"/>
  <c r="C65"/>
  <c r="C64"/>
  <c r="C63"/>
  <c r="C62"/>
  <c r="V61"/>
  <c r="F61"/>
  <c r="E60"/>
  <c r="D60"/>
  <c r="B60"/>
  <c r="C60"/>
  <c r="A60"/>
  <c r="C59"/>
  <c r="C58"/>
  <c r="C57"/>
  <c r="C56"/>
  <c r="X55"/>
  <c r="W55"/>
  <c r="E54"/>
  <c r="D54"/>
  <c r="B54"/>
  <c r="C54"/>
  <c r="A54"/>
  <c r="C53"/>
  <c r="C52"/>
  <c r="C51"/>
  <c r="C50"/>
  <c r="V49"/>
  <c r="F49"/>
  <c r="E48"/>
  <c r="D48"/>
  <c r="B48"/>
  <c r="C48"/>
  <c r="A48"/>
  <c r="C47"/>
  <c r="C46"/>
  <c r="C45"/>
  <c r="C44"/>
  <c r="X43"/>
  <c r="E42"/>
  <c r="D42"/>
  <c r="B42"/>
  <c r="C42"/>
  <c r="A42"/>
  <c r="C41"/>
  <c r="C40"/>
  <c r="C39"/>
  <c r="C38"/>
  <c r="V37"/>
  <c r="F37"/>
  <c r="E36"/>
  <c r="D36"/>
  <c r="B36"/>
  <c r="C36"/>
  <c r="A36"/>
  <c r="C35"/>
  <c r="C34"/>
  <c r="C33"/>
  <c r="C32"/>
  <c r="E30"/>
  <c r="D30"/>
  <c r="B30"/>
  <c r="C30"/>
  <c r="A30"/>
  <c r="C29"/>
  <c r="C28"/>
  <c r="C27"/>
  <c r="C26"/>
  <c r="V25"/>
  <c r="F25"/>
  <c r="E24"/>
  <c r="D24"/>
  <c r="B24"/>
  <c r="C24"/>
  <c r="A24"/>
  <c r="A23"/>
  <c r="A1"/>
  <c r="A1" i="4"/>
  <c r="A2"/>
  <c r="A3"/>
  <c r="A4"/>
  <c r="A5"/>
  <c r="A6"/>
  <c r="A7"/>
  <c r="A8"/>
  <c r="A9"/>
  <c r="A10"/>
  <c r="A11"/>
  <c r="A12"/>
  <c r="A13"/>
  <c r="A14"/>
  <c r="A15"/>
  <c r="A1" i="3"/>
  <c r="CX1"/>
  <c r="CY1"/>
  <c r="CZ1"/>
  <c r="DA1"/>
  <c r="A2"/>
  <c r="CX2"/>
  <c r="CY2"/>
  <c r="CZ2"/>
  <c r="DA2"/>
  <c r="A3"/>
  <c r="CX3"/>
  <c r="CY3"/>
  <c r="CZ3"/>
  <c r="DA3"/>
  <c r="A4"/>
  <c r="CX4"/>
  <c r="CY4"/>
  <c r="CZ4"/>
  <c r="DA4"/>
  <c r="A5"/>
  <c r="CX5"/>
  <c r="CY5"/>
  <c r="CZ5"/>
  <c r="DA5"/>
  <c r="A6"/>
  <c r="CX6"/>
  <c r="CY6"/>
  <c r="CZ6"/>
  <c r="DA6"/>
  <c r="A7"/>
  <c r="CX7"/>
  <c r="CY7"/>
  <c r="CZ7"/>
  <c r="DA7"/>
  <c r="A8"/>
  <c r="CX8"/>
  <c r="CY8"/>
  <c r="CZ8"/>
  <c r="DA8"/>
  <c r="A9"/>
  <c r="CX9"/>
  <c r="CY9"/>
  <c r="CZ9"/>
  <c r="DA9"/>
  <c r="A10"/>
  <c r="CX10"/>
  <c r="CY10"/>
  <c r="CZ10"/>
  <c r="DA10"/>
  <c r="A11"/>
  <c r="CX11"/>
  <c r="CY11"/>
  <c r="CZ11"/>
  <c r="DA11"/>
  <c r="A12"/>
  <c r="CX12"/>
  <c r="CY12"/>
  <c r="CZ12"/>
  <c r="DA12"/>
  <c r="A13"/>
  <c r="CX13"/>
  <c r="CY13"/>
  <c r="CZ13"/>
  <c r="DA13"/>
  <c r="A14"/>
  <c r="CX14"/>
  <c r="CY14"/>
  <c r="CZ14"/>
  <c r="DA14"/>
  <c r="A15"/>
  <c r="CX15"/>
  <c r="CY15"/>
  <c r="CZ15"/>
  <c r="DA15"/>
  <c r="D12" i="1"/>
  <c r="E18"/>
  <c r="Z18"/>
  <c r="AA18"/>
  <c r="AB18"/>
  <c r="AC18"/>
  <c r="AD18"/>
  <c r="AE18"/>
  <c r="AF18"/>
  <c r="AG18"/>
  <c r="AH18"/>
  <c r="AI18"/>
  <c r="AJ18"/>
  <c r="AK18"/>
  <c r="AL18"/>
  <c r="AM18"/>
  <c r="AN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BZ18"/>
  <c r="CA18"/>
  <c r="CB18"/>
  <c r="CC18"/>
  <c r="CD18"/>
  <c r="CE18"/>
  <c r="CF18"/>
  <c r="CG18"/>
  <c r="CH18"/>
  <c r="CI18"/>
  <c r="CJ18"/>
  <c r="CK18"/>
  <c r="CL18"/>
  <c r="CM18"/>
  <c r="CN18"/>
  <c r="CO18"/>
  <c r="CP18"/>
  <c r="CQ18"/>
  <c r="CR18"/>
  <c r="CS18"/>
  <c r="CT18"/>
  <c r="CU18"/>
  <c r="CV18"/>
  <c r="CW18"/>
  <c r="CX18"/>
  <c r="CY18"/>
  <c r="CZ18"/>
  <c r="DA18"/>
  <c r="DB18"/>
  <c r="DC18"/>
  <c r="DD18"/>
  <c r="DE18"/>
  <c r="DF18"/>
  <c r="DG18"/>
  <c r="DH18"/>
  <c r="DI18"/>
  <c r="DJ18"/>
  <c r="DK18"/>
  <c r="DL18"/>
  <c r="DM18"/>
  <c r="DN18"/>
  <c r="DO18"/>
  <c r="DP18"/>
  <c r="DQ18"/>
  <c r="DR18"/>
  <c r="DS18"/>
  <c r="DT18"/>
  <c r="DU18"/>
  <c r="DV18"/>
  <c r="DW18"/>
  <c r="DX18"/>
  <c r="DY18"/>
  <c r="DZ18"/>
  <c r="EA18"/>
  <c r="EB18"/>
  <c r="EC18"/>
  <c r="ED18"/>
  <c r="EE18"/>
  <c r="EF18"/>
  <c r="EG18"/>
  <c r="EH18"/>
  <c r="EI18"/>
  <c r="EJ18"/>
  <c r="EK18"/>
  <c r="EL18"/>
  <c r="EM18"/>
  <c r="EN18"/>
  <c r="EO18"/>
  <c r="EP18"/>
  <c r="EQ18"/>
  <c r="ER18"/>
  <c r="ES18"/>
  <c r="ET18"/>
  <c r="EU18"/>
  <c r="EV18"/>
  <c r="EW18"/>
  <c r="EX18"/>
  <c r="EY18"/>
  <c r="EZ18"/>
  <c r="FA18"/>
  <c r="FB18"/>
  <c r="FC18"/>
  <c r="FD18"/>
  <c r="FE18"/>
  <c r="FF18"/>
  <c r="FG18"/>
  <c r="FH18"/>
  <c r="FI18"/>
  <c r="FJ18"/>
  <c r="FK18"/>
  <c r="FL18"/>
  <c r="FM18"/>
  <c r="FN18"/>
  <c r="FO18"/>
  <c r="FP18"/>
  <c r="FQ18"/>
  <c r="FR18"/>
  <c r="FS18"/>
  <c r="FT18"/>
  <c r="FU18"/>
  <c r="FV18"/>
  <c r="FW18"/>
  <c r="FX18"/>
  <c r="FY18"/>
  <c r="FZ18"/>
  <c r="GA18"/>
  <c r="GB18"/>
  <c r="GC18"/>
  <c r="GD18"/>
  <c r="GE18"/>
  <c r="GF18"/>
  <c r="GG18"/>
  <c r="GH18"/>
  <c r="GI18"/>
  <c r="GJ18"/>
  <c r="GK18"/>
  <c r="GL18"/>
  <c r="GM18"/>
  <c r="GN18"/>
  <c r="GO18"/>
  <c r="GP18"/>
  <c r="GQ18"/>
  <c r="GR18"/>
  <c r="GS18"/>
  <c r="GT18"/>
  <c r="GU18"/>
  <c r="GV18"/>
  <c r="GW18"/>
  <c r="GX18"/>
  <c r="D20"/>
  <c r="E22"/>
  <c r="Z22"/>
  <c r="AA22"/>
  <c r="AB22"/>
  <c r="AC22"/>
  <c r="AD22"/>
  <c r="AE22"/>
  <c r="AF22"/>
  <c r="AG22"/>
  <c r="AH22"/>
  <c r="AI22"/>
  <c r="AJ22"/>
  <c r="AK22"/>
  <c r="AL22"/>
  <c r="AM22"/>
  <c r="AN22"/>
  <c r="BD22"/>
  <c r="BE22"/>
  <c r="BF22"/>
  <c r="BG22"/>
  <c r="BH22"/>
  <c r="BI22"/>
  <c r="BJ22"/>
  <c r="BK22"/>
  <c r="BL22"/>
  <c r="BM22"/>
  <c r="BN22"/>
  <c r="BO22"/>
  <c r="BP22"/>
  <c r="BQ22"/>
  <c r="BR22"/>
  <c r="BS22"/>
  <c r="BT22"/>
  <c r="BU22"/>
  <c r="BV22"/>
  <c r="BW22"/>
  <c r="BX22"/>
  <c r="BY22"/>
  <c r="BZ22"/>
  <c r="CA22"/>
  <c r="CB22"/>
  <c r="CC22"/>
  <c r="CD22"/>
  <c r="CE22"/>
  <c r="CF22"/>
  <c r="CG22"/>
  <c r="CH22"/>
  <c r="CI22"/>
  <c r="CJ22"/>
  <c r="CK22"/>
  <c r="CL22"/>
  <c r="CM22"/>
  <c r="CN22"/>
  <c r="CO22"/>
  <c r="CP22"/>
  <c r="CQ22"/>
  <c r="CR22"/>
  <c r="CS22"/>
  <c r="CT22"/>
  <c r="CU22"/>
  <c r="CV22"/>
  <c r="CW22"/>
  <c r="CX22"/>
  <c r="CY22"/>
  <c r="CZ22"/>
  <c r="DA22"/>
  <c r="DB22"/>
  <c r="DC22"/>
  <c r="DD22"/>
  <c r="DE22"/>
  <c r="DF22"/>
  <c r="DG22"/>
  <c r="DH22"/>
  <c r="DI22"/>
  <c r="DJ22"/>
  <c r="DK22"/>
  <c r="DL22"/>
  <c r="DM22"/>
  <c r="DN22"/>
  <c r="DO22"/>
  <c r="DP22"/>
  <c r="DQ22"/>
  <c r="DR22"/>
  <c r="DS22"/>
  <c r="DT22"/>
  <c r="DU22"/>
  <c r="DV22"/>
  <c r="DW22"/>
  <c r="DX22"/>
  <c r="DY22"/>
  <c r="DZ22"/>
  <c r="EA22"/>
  <c r="EB22"/>
  <c r="EC22"/>
  <c r="ED22"/>
  <c r="EE22"/>
  <c r="EF22"/>
  <c r="EG22"/>
  <c r="EH22"/>
  <c r="EI22"/>
  <c r="EJ22"/>
  <c r="EK22"/>
  <c r="EL22"/>
  <c r="EM22"/>
  <c r="EN22"/>
  <c r="EO22"/>
  <c r="EP22"/>
  <c r="EQ22"/>
  <c r="ER22"/>
  <c r="ES22"/>
  <c r="ET22"/>
  <c r="EU22"/>
  <c r="EV22"/>
  <c r="EW22"/>
  <c r="EX22"/>
  <c r="EY22"/>
  <c r="EZ22"/>
  <c r="FA22"/>
  <c r="FB22"/>
  <c r="FC22"/>
  <c r="FD22"/>
  <c r="FE22"/>
  <c r="FF22"/>
  <c r="FG22"/>
  <c r="FH22"/>
  <c r="FI22"/>
  <c r="FJ22"/>
  <c r="FK22"/>
  <c r="FL22"/>
  <c r="FM22"/>
  <c r="FN22"/>
  <c r="FO22"/>
  <c r="FP22"/>
  <c r="FQ22"/>
  <c r="FR22"/>
  <c r="FS22"/>
  <c r="FT22"/>
  <c r="FU22"/>
  <c r="FV22"/>
  <c r="FW22"/>
  <c r="FX22"/>
  <c r="FY22"/>
  <c r="FZ22"/>
  <c r="GA22"/>
  <c r="GB22"/>
  <c r="GC22"/>
  <c r="GD22"/>
  <c r="GE22"/>
  <c r="GF22"/>
  <c r="GG22"/>
  <c r="GH22"/>
  <c r="GI22"/>
  <c r="GJ22"/>
  <c r="GK22"/>
  <c r="GL22"/>
  <c r="GM22"/>
  <c r="GN22"/>
  <c r="GO22"/>
  <c r="GP22"/>
  <c r="GQ22"/>
  <c r="GR22"/>
  <c r="GS22"/>
  <c r="GT22"/>
  <c r="GU22"/>
  <c r="GV22"/>
  <c r="GW22"/>
  <c r="GX22"/>
  <c r="D24"/>
  <c r="E26"/>
  <c r="G26"/>
  <c r="Z26"/>
  <c r="AA26"/>
  <c r="AM26"/>
  <c r="AN26"/>
  <c r="BD26"/>
  <c r="BE26"/>
  <c r="BF26"/>
  <c r="BG26"/>
  <c r="BH26"/>
  <c r="BI26"/>
  <c r="BJ26"/>
  <c r="BK26"/>
  <c r="BL26"/>
  <c r="BM26"/>
  <c r="BN26"/>
  <c r="BO26"/>
  <c r="BP26"/>
  <c r="BQ26"/>
  <c r="BR26"/>
  <c r="BS26"/>
  <c r="BT26"/>
  <c r="BU26"/>
  <c r="BV26"/>
  <c r="BW26"/>
  <c r="CM26"/>
  <c r="CN26"/>
  <c r="CO26"/>
  <c r="CP26"/>
  <c r="CQ26"/>
  <c r="CR26"/>
  <c r="CS26"/>
  <c r="CT26"/>
  <c r="CU26"/>
  <c r="CV26"/>
  <c r="CW26"/>
  <c r="CX26"/>
  <c r="CY26"/>
  <c r="CZ26"/>
  <c r="DA26"/>
  <c r="DB26"/>
  <c r="DC26"/>
  <c r="DD26"/>
  <c r="DE26"/>
  <c r="DF26"/>
  <c r="DG26"/>
  <c r="DH26"/>
  <c r="DI26"/>
  <c r="DJ26"/>
  <c r="DK26"/>
  <c r="DL26"/>
  <c r="DM26"/>
  <c r="DN26"/>
  <c r="DO26"/>
  <c r="DP26"/>
  <c r="DQ26"/>
  <c r="DR26"/>
  <c r="DS26"/>
  <c r="DT26"/>
  <c r="DU26"/>
  <c r="DV26"/>
  <c r="DW26"/>
  <c r="DX26"/>
  <c r="DY26"/>
  <c r="DZ26"/>
  <c r="EA26"/>
  <c r="EB26"/>
  <c r="EC26"/>
  <c r="ED26"/>
  <c r="EE26"/>
  <c r="EF26"/>
  <c r="EG26"/>
  <c r="EH26"/>
  <c r="EI26"/>
  <c r="EJ26"/>
  <c r="EK26"/>
  <c r="EL26"/>
  <c r="EM26"/>
  <c r="EN26"/>
  <c r="EO26"/>
  <c r="EP26"/>
  <c r="EQ26"/>
  <c r="ER26"/>
  <c r="ES26"/>
  <c r="ET26"/>
  <c r="EU26"/>
  <c r="EV26"/>
  <c r="EW26"/>
  <c r="EX26"/>
  <c r="EY26"/>
  <c r="EZ26"/>
  <c r="FA26"/>
  <c r="FB26"/>
  <c r="FC26"/>
  <c r="FD26"/>
  <c r="FE26"/>
  <c r="FF26"/>
  <c r="FG26"/>
  <c r="FH26"/>
  <c r="FI26"/>
  <c r="FJ26"/>
  <c r="FK26"/>
  <c r="FL26"/>
  <c r="FM26"/>
  <c r="FN26"/>
  <c r="FO26"/>
  <c r="FP26"/>
  <c r="FQ26"/>
  <c r="FR26"/>
  <c r="FS26"/>
  <c r="FT26"/>
  <c r="FU26"/>
  <c r="FV26"/>
  <c r="FW26"/>
  <c r="FX26"/>
  <c r="FY26"/>
  <c r="FZ26"/>
  <c r="GA26"/>
  <c r="GB26"/>
  <c r="GC26"/>
  <c r="GD26"/>
  <c r="GE26"/>
  <c r="GF26"/>
  <c r="GG26"/>
  <c r="GH26"/>
  <c r="GI26"/>
  <c r="GJ26"/>
  <c r="GK26"/>
  <c r="GL26"/>
  <c r="GM26"/>
  <c r="GN26"/>
  <c r="GO26"/>
  <c r="GP26"/>
  <c r="GQ26"/>
  <c r="GR26"/>
  <c r="GS26"/>
  <c r="GT26"/>
  <c r="GU26"/>
  <c r="GV26"/>
  <c r="GW26"/>
  <c r="GX26"/>
  <c r="C28"/>
  <c r="D28"/>
  <c r="P28"/>
  <c r="U25" i="5" s="1"/>
  <c r="AC28" i="1"/>
  <c r="AD28"/>
  <c r="CR28" s="1"/>
  <c r="Q28" s="1"/>
  <c r="W25" i="5" s="1"/>
  <c r="AE28" i="1"/>
  <c r="AF28"/>
  <c r="CT28" s="1"/>
  <c r="S28" s="1"/>
  <c r="G25" i="5" s="1"/>
  <c r="AG28" i="1"/>
  <c r="AH28"/>
  <c r="CV28" s="1"/>
  <c r="U28" s="1"/>
  <c r="Y25" i="5" s="1"/>
  <c r="AI28" i="1"/>
  <c r="CW28" s="1"/>
  <c r="V28" s="1"/>
  <c r="AJ28"/>
  <c r="CX28" s="1"/>
  <c r="W28" s="1"/>
  <c r="CQ28"/>
  <c r="CS28"/>
  <c r="R28" s="1"/>
  <c r="X25" i="5" s="1"/>
  <c r="CU28" i="1"/>
  <c r="T28" s="1"/>
  <c r="FR28"/>
  <c r="GL28"/>
  <c r="GO28"/>
  <c r="CC44" s="1"/>
  <c r="GP28"/>
  <c r="GV28"/>
  <c r="GX28"/>
  <c r="C29"/>
  <c r="D29"/>
  <c r="AC29"/>
  <c r="AE29"/>
  <c r="AD29" s="1"/>
  <c r="CR29" s="1"/>
  <c r="Q29" s="1"/>
  <c r="W31" i="5" s="1"/>
  <c r="AF29" i="1"/>
  <c r="CT29" s="1"/>
  <c r="S29" s="1"/>
  <c r="G31" i="5" s="1"/>
  <c r="AG29" i="1"/>
  <c r="CU29" s="1"/>
  <c r="T29" s="1"/>
  <c r="AH29"/>
  <c r="CV29" s="1"/>
  <c r="U29" s="1"/>
  <c r="Y31" i="5" s="1"/>
  <c r="AI29" i="1"/>
  <c r="AJ29"/>
  <c r="CX29" s="1"/>
  <c r="W29" s="1"/>
  <c r="CQ29"/>
  <c r="P29" s="1"/>
  <c r="U31" i="5" s="1"/>
  <c r="CW29" i="1"/>
  <c r="V29" s="1"/>
  <c r="Z31" i="5" s="1"/>
  <c r="FR29" i="1"/>
  <c r="BY44" s="1"/>
  <c r="GL29"/>
  <c r="GO29"/>
  <c r="GP29"/>
  <c r="GV29"/>
  <c r="GX29" s="1"/>
  <c r="C30"/>
  <c r="D30"/>
  <c r="P30"/>
  <c r="U37" i="5" s="1"/>
  <c r="AC30" i="1"/>
  <c r="AD30"/>
  <c r="CR30" s="1"/>
  <c r="Q30" s="1"/>
  <c r="W37" i="5" s="1"/>
  <c r="AE30" i="1"/>
  <c r="AF30"/>
  <c r="CT30" s="1"/>
  <c r="S30" s="1"/>
  <c r="G37" i="5" s="1"/>
  <c r="AG30" i="1"/>
  <c r="AH30"/>
  <c r="CV30" s="1"/>
  <c r="U30" s="1"/>
  <c r="Y37" i="5" s="1"/>
  <c r="AI30" i="1"/>
  <c r="CW30" s="1"/>
  <c r="V30" s="1"/>
  <c r="Z37" i="5" s="1"/>
  <c r="AJ30" i="1"/>
  <c r="CX30" s="1"/>
  <c r="W30" s="1"/>
  <c r="CQ30"/>
  <c r="CS30"/>
  <c r="R30" s="1"/>
  <c r="GK30" s="1"/>
  <c r="CU30"/>
  <c r="T30" s="1"/>
  <c r="FR30"/>
  <c r="GL30"/>
  <c r="GO30"/>
  <c r="GP30"/>
  <c r="GV30"/>
  <c r="GX30"/>
  <c r="C31"/>
  <c r="D31"/>
  <c r="AC31"/>
  <c r="AE31"/>
  <c r="AD31" s="1"/>
  <c r="CR31" s="1"/>
  <c r="Q31" s="1"/>
  <c r="W43" i="5" s="1"/>
  <c r="AF31" i="1"/>
  <c r="CT31" s="1"/>
  <c r="S31" s="1"/>
  <c r="V43" i="5" s="1"/>
  <c r="AG31" i="1"/>
  <c r="CU31" s="1"/>
  <c r="T31" s="1"/>
  <c r="AH31"/>
  <c r="CV31" s="1"/>
  <c r="U31" s="1"/>
  <c r="Y43" i="5" s="1"/>
  <c r="AI31" i="1"/>
  <c r="AJ31"/>
  <c r="CX31" s="1"/>
  <c r="W31" s="1"/>
  <c r="CQ31"/>
  <c r="P31" s="1"/>
  <c r="U43" i="5" s="1"/>
  <c r="CS31" i="1"/>
  <c r="R31" s="1"/>
  <c r="GK31" s="1"/>
  <c r="CW31"/>
  <c r="V31" s="1"/>
  <c r="Z43" i="5" s="1"/>
  <c r="FR31" i="1"/>
  <c r="GL31"/>
  <c r="GO31"/>
  <c r="GP31"/>
  <c r="GV31"/>
  <c r="GX31" s="1"/>
  <c r="C32"/>
  <c r="D32"/>
  <c r="P32"/>
  <c r="U49" i="5" s="1"/>
  <c r="AC32" i="1"/>
  <c r="AD32"/>
  <c r="CR32" s="1"/>
  <c r="Q32" s="1"/>
  <c r="W49" i="5" s="1"/>
  <c r="AE32" i="1"/>
  <c r="AF32"/>
  <c r="CT32" s="1"/>
  <c r="S32" s="1"/>
  <c r="G49" i="5" s="1"/>
  <c r="AG32" i="1"/>
  <c r="AH32"/>
  <c r="CV32" s="1"/>
  <c r="U32" s="1"/>
  <c r="Y49" i="5" s="1"/>
  <c r="AI32" i="1"/>
  <c r="CW32" s="1"/>
  <c r="V32" s="1"/>
  <c r="Z49" i="5" s="1"/>
  <c r="AJ32" i="1"/>
  <c r="CX32" s="1"/>
  <c r="W32" s="1"/>
  <c r="CQ32"/>
  <c r="CS32"/>
  <c r="R32" s="1"/>
  <c r="GK32" s="1"/>
  <c r="CU32"/>
  <c r="T32" s="1"/>
  <c r="FR32"/>
  <c r="GL32"/>
  <c r="GO32"/>
  <c r="GP32"/>
  <c r="GV32"/>
  <c r="GX32"/>
  <c r="C33"/>
  <c r="D33"/>
  <c r="AC33"/>
  <c r="AD33"/>
  <c r="CR33" s="1"/>
  <c r="Q33" s="1"/>
  <c r="AE33"/>
  <c r="AF33"/>
  <c r="CT33" s="1"/>
  <c r="S33" s="1"/>
  <c r="V55" i="5" s="1"/>
  <c r="AG33" i="1"/>
  <c r="CU33" s="1"/>
  <c r="T33" s="1"/>
  <c r="AH33"/>
  <c r="CV33" s="1"/>
  <c r="U33" s="1"/>
  <c r="Y55" i="5" s="1"/>
  <c r="AI33" i="1"/>
  <c r="AJ33"/>
  <c r="CX33" s="1"/>
  <c r="W33" s="1"/>
  <c r="CQ33"/>
  <c r="P33" s="1"/>
  <c r="U55" i="5" s="1"/>
  <c r="CS33" i="1"/>
  <c r="R33" s="1"/>
  <c r="GK33" s="1"/>
  <c r="CW33"/>
  <c r="V33" s="1"/>
  <c r="Z55" i="5" s="1"/>
  <c r="FR33" i="1"/>
  <c r="GL33"/>
  <c r="GO33"/>
  <c r="GP33"/>
  <c r="GV33"/>
  <c r="GX33" s="1"/>
  <c r="C34"/>
  <c r="D34"/>
  <c r="P34"/>
  <c r="U61" i="5" s="1"/>
  <c r="AC34" i="1"/>
  <c r="AD34"/>
  <c r="CR34" s="1"/>
  <c r="Q34" s="1"/>
  <c r="W61" i="5" s="1"/>
  <c r="AE34" i="1"/>
  <c r="AF34"/>
  <c r="CT34" s="1"/>
  <c r="S34" s="1"/>
  <c r="G61" i="5" s="1"/>
  <c r="AG34" i="1"/>
  <c r="AH34"/>
  <c r="CV34" s="1"/>
  <c r="U34" s="1"/>
  <c r="Y61" i="5" s="1"/>
  <c r="AI34" i="1"/>
  <c r="CW34" s="1"/>
  <c r="V34" s="1"/>
  <c r="Z61" i="5" s="1"/>
  <c r="AJ34" i="1"/>
  <c r="CX34" s="1"/>
  <c r="W34" s="1"/>
  <c r="CQ34"/>
  <c r="CS34"/>
  <c r="R34" s="1"/>
  <c r="GK34" s="1"/>
  <c r="CU34"/>
  <c r="T34" s="1"/>
  <c r="FR34"/>
  <c r="GL34"/>
  <c r="GO34"/>
  <c r="GP34"/>
  <c r="GV34"/>
  <c r="GX34"/>
  <c r="C35"/>
  <c r="D35"/>
  <c r="AC35"/>
  <c r="AD35"/>
  <c r="CR35" s="1"/>
  <c r="Q35" s="1"/>
  <c r="AE35"/>
  <c r="AF35"/>
  <c r="CT35" s="1"/>
  <c r="S35" s="1"/>
  <c r="G67" i="5" s="1"/>
  <c r="AG35" i="1"/>
  <c r="CU35" s="1"/>
  <c r="T35" s="1"/>
  <c r="AH35"/>
  <c r="CV35" s="1"/>
  <c r="U35" s="1"/>
  <c r="Y67" i="5" s="1"/>
  <c r="AI35" i="1"/>
  <c r="AJ35"/>
  <c r="CX35" s="1"/>
  <c r="W35" s="1"/>
  <c r="CQ35"/>
  <c r="P35" s="1"/>
  <c r="U67" i="5" s="1"/>
  <c r="CS35" i="1"/>
  <c r="R35" s="1"/>
  <c r="GK35" s="1"/>
  <c r="CW35"/>
  <c r="V35" s="1"/>
  <c r="Z67" i="5" s="1"/>
  <c r="FR35" i="1"/>
  <c r="GL35"/>
  <c r="GO35"/>
  <c r="GP35"/>
  <c r="GV35"/>
  <c r="GX35" s="1"/>
  <c r="C36"/>
  <c r="D36"/>
  <c r="P36"/>
  <c r="U73" i="5" s="1"/>
  <c r="AC36" i="1"/>
  <c r="AD36"/>
  <c r="CR36" s="1"/>
  <c r="Q36" s="1"/>
  <c r="W73" i="5" s="1"/>
  <c r="AE36" i="1"/>
  <c r="AF36"/>
  <c r="CT36" s="1"/>
  <c r="S36" s="1"/>
  <c r="G73" i="5" s="1"/>
  <c r="AG36" i="1"/>
  <c r="AH36"/>
  <c r="CV36" s="1"/>
  <c r="U36" s="1"/>
  <c r="Y73" i="5" s="1"/>
  <c r="AI36" i="1"/>
  <c r="CW36" s="1"/>
  <c r="V36" s="1"/>
  <c r="Z73" i="5" s="1"/>
  <c r="AJ36" i="1"/>
  <c r="CX36" s="1"/>
  <c r="W36" s="1"/>
  <c r="CQ36"/>
  <c r="CS36"/>
  <c r="R36" s="1"/>
  <c r="GK36" s="1"/>
  <c r="CU36"/>
  <c r="T36" s="1"/>
  <c r="FR36"/>
  <c r="GL36"/>
  <c r="GO36"/>
  <c r="GP36"/>
  <c r="GV36"/>
  <c r="GX36"/>
  <c r="C37"/>
  <c r="D37"/>
  <c r="AC37"/>
  <c r="AD37"/>
  <c r="CR37" s="1"/>
  <c r="Q37" s="1"/>
  <c r="AE37"/>
  <c r="AF37"/>
  <c r="CT37" s="1"/>
  <c r="S37" s="1"/>
  <c r="G79" i="5" s="1"/>
  <c r="AG37" i="1"/>
  <c r="CU37" s="1"/>
  <c r="T37" s="1"/>
  <c r="AH37"/>
  <c r="CV37" s="1"/>
  <c r="U37" s="1"/>
  <c r="Y79" i="5" s="1"/>
  <c r="AI37" i="1"/>
  <c r="AJ37"/>
  <c r="CX37" s="1"/>
  <c r="W37" s="1"/>
  <c r="CQ37"/>
  <c r="P37" s="1"/>
  <c r="U79" i="5" s="1"/>
  <c r="CS37" i="1"/>
  <c r="R37" s="1"/>
  <c r="GK37" s="1"/>
  <c r="CW37"/>
  <c r="V37" s="1"/>
  <c r="Z79" i="5" s="1"/>
  <c r="FR37" i="1"/>
  <c r="GL37"/>
  <c r="GO37"/>
  <c r="GP37"/>
  <c r="GV37"/>
  <c r="GX37" s="1"/>
  <c r="C38"/>
  <c r="D38"/>
  <c r="P38"/>
  <c r="U85" i="5" s="1"/>
  <c r="AC38" i="1"/>
  <c r="AD38"/>
  <c r="CR38" s="1"/>
  <c r="Q38" s="1"/>
  <c r="W85" i="5" s="1"/>
  <c r="AE38" i="1"/>
  <c r="AF38"/>
  <c r="CT38" s="1"/>
  <c r="S38" s="1"/>
  <c r="G85" i="5" s="1"/>
  <c r="AG38" i="1"/>
  <c r="AH38"/>
  <c r="CV38" s="1"/>
  <c r="U38" s="1"/>
  <c r="Y85" i="5" s="1"/>
  <c r="AI38" i="1"/>
  <c r="CW38" s="1"/>
  <c r="V38" s="1"/>
  <c r="Z85" i="5" s="1"/>
  <c r="AJ38" i="1"/>
  <c r="CX38" s="1"/>
  <c r="W38" s="1"/>
  <c r="CQ38"/>
  <c r="CS38"/>
  <c r="R38" s="1"/>
  <c r="GK38" s="1"/>
  <c r="CU38"/>
  <c r="T38" s="1"/>
  <c r="FR38"/>
  <c r="GL38"/>
  <c r="GO38"/>
  <c r="GP38"/>
  <c r="GV38"/>
  <c r="GX38"/>
  <c r="C39"/>
  <c r="D39"/>
  <c r="AC39"/>
  <c r="AD39"/>
  <c r="CR39" s="1"/>
  <c r="Q39" s="1"/>
  <c r="AE39"/>
  <c r="AF39"/>
  <c r="CT39" s="1"/>
  <c r="S39" s="1"/>
  <c r="V91" i="5" s="1"/>
  <c r="AG39" i="1"/>
  <c r="CU39" s="1"/>
  <c r="T39" s="1"/>
  <c r="AH39"/>
  <c r="CV39" s="1"/>
  <c r="U39" s="1"/>
  <c r="Y91" i="5" s="1"/>
  <c r="AI39" i="1"/>
  <c r="AJ39"/>
  <c r="CX39" s="1"/>
  <c r="W39" s="1"/>
  <c r="CQ39"/>
  <c r="P39" s="1"/>
  <c r="U91" i="5" s="1"/>
  <c r="CS39" i="1"/>
  <c r="R39" s="1"/>
  <c r="GK39" s="1"/>
  <c r="CW39"/>
  <c r="V39" s="1"/>
  <c r="Z91" i="5" s="1"/>
  <c r="FR39" i="1"/>
  <c r="GL39"/>
  <c r="GO39"/>
  <c r="GP39"/>
  <c r="GV39"/>
  <c r="GX39" s="1"/>
  <c r="C40"/>
  <c r="D40"/>
  <c r="P40"/>
  <c r="U97" i="5" s="1"/>
  <c r="AC40" i="1"/>
  <c r="AD40"/>
  <c r="CR40" s="1"/>
  <c r="Q40" s="1"/>
  <c r="W97" i="5" s="1"/>
  <c r="AE40" i="1"/>
  <c r="AF40"/>
  <c r="CT40" s="1"/>
  <c r="S40" s="1"/>
  <c r="G97" i="5" s="1"/>
  <c r="AG40" i="1"/>
  <c r="AH40"/>
  <c r="CV40" s="1"/>
  <c r="U40" s="1"/>
  <c r="Y97" i="5" s="1"/>
  <c r="AI40" i="1"/>
  <c r="CW40" s="1"/>
  <c r="V40" s="1"/>
  <c r="Z97" i="5" s="1"/>
  <c r="AJ40" i="1"/>
  <c r="CX40" s="1"/>
  <c r="W40" s="1"/>
  <c r="CQ40"/>
  <c r="CS40"/>
  <c r="R40" s="1"/>
  <c r="GK40" s="1"/>
  <c r="CU40"/>
  <c r="T40" s="1"/>
  <c r="FR40"/>
  <c r="GL40"/>
  <c r="GO40"/>
  <c r="GP40"/>
  <c r="GV40"/>
  <c r="GX40"/>
  <c r="C41"/>
  <c r="D41"/>
  <c r="AC41"/>
  <c r="AD41"/>
  <c r="CR41" s="1"/>
  <c r="Q41" s="1"/>
  <c r="AE41"/>
  <c r="AF41"/>
  <c r="CT41" s="1"/>
  <c r="S41" s="1"/>
  <c r="V103" i="5" s="1"/>
  <c r="AG41" i="1"/>
  <c r="CU41" s="1"/>
  <c r="T41" s="1"/>
  <c r="AH41"/>
  <c r="CV41" s="1"/>
  <c r="U41" s="1"/>
  <c r="Y103" i="5" s="1"/>
  <c r="AI41" i="1"/>
  <c r="AJ41"/>
  <c r="CX41" s="1"/>
  <c r="W41" s="1"/>
  <c r="CQ41"/>
  <c r="P41" s="1"/>
  <c r="U103" i="5" s="1"/>
  <c r="CS41" i="1"/>
  <c r="R41" s="1"/>
  <c r="GK41" s="1"/>
  <c r="CW41"/>
  <c r="V41" s="1"/>
  <c r="Z103" i="5" s="1"/>
  <c r="FR41" i="1"/>
  <c r="GL41"/>
  <c r="GO41"/>
  <c r="GP41"/>
  <c r="GV41"/>
  <c r="GX41" s="1"/>
  <c r="C42"/>
  <c r="D42"/>
  <c r="P42"/>
  <c r="U109" i="5" s="1"/>
  <c r="AC42" i="1"/>
  <c r="AD42"/>
  <c r="CR42" s="1"/>
  <c r="Q42" s="1"/>
  <c r="W109" i="5" s="1"/>
  <c r="AE42" i="1"/>
  <c r="AF42"/>
  <c r="CT42" s="1"/>
  <c r="S42" s="1"/>
  <c r="G109" i="5" s="1"/>
  <c r="AG42" i="1"/>
  <c r="AH42"/>
  <c r="CV42" s="1"/>
  <c r="U42" s="1"/>
  <c r="Y109" i="5" s="1"/>
  <c r="AI42" i="1"/>
  <c r="CW42" s="1"/>
  <c r="V42" s="1"/>
  <c r="Z109" i="5" s="1"/>
  <c r="AJ42" i="1"/>
  <c r="CX42" s="1"/>
  <c r="W42" s="1"/>
  <c r="CQ42"/>
  <c r="CS42"/>
  <c r="R42" s="1"/>
  <c r="GK42" s="1"/>
  <c r="CU42"/>
  <c r="T42" s="1"/>
  <c r="FR42"/>
  <c r="GL42"/>
  <c r="GO42"/>
  <c r="GP42"/>
  <c r="GV42"/>
  <c r="GX42"/>
  <c r="B44"/>
  <c r="B26" s="1"/>
  <c r="C44"/>
  <c r="C26" s="1"/>
  <c r="D44"/>
  <c r="D26" s="1"/>
  <c r="F44"/>
  <c r="F26" s="1"/>
  <c r="G44"/>
  <c r="BC44"/>
  <c r="BC26" s="1"/>
  <c r="BX44"/>
  <c r="AO44" s="1"/>
  <c r="CK44"/>
  <c r="CL44"/>
  <c r="CL26" s="1"/>
  <c r="D73"/>
  <c r="E75"/>
  <c r="Z75"/>
  <c r="AA75"/>
  <c r="AM75"/>
  <c r="AN75"/>
  <c r="BD75"/>
  <c r="BE75"/>
  <c r="BF75"/>
  <c r="BG75"/>
  <c r="BH75"/>
  <c r="BI75"/>
  <c r="BJ75"/>
  <c r="BK75"/>
  <c r="BL75"/>
  <c r="BM75"/>
  <c r="BN75"/>
  <c r="BO75"/>
  <c r="BP75"/>
  <c r="BQ75"/>
  <c r="BR75"/>
  <c r="BS75"/>
  <c r="BT75"/>
  <c r="BU75"/>
  <c r="BV75"/>
  <c r="BW75"/>
  <c r="CM75"/>
  <c r="CN75"/>
  <c r="CO75"/>
  <c r="CP75"/>
  <c r="CQ75"/>
  <c r="CR75"/>
  <c r="CS75"/>
  <c r="CT75"/>
  <c r="CU75"/>
  <c r="CV75"/>
  <c r="CW75"/>
  <c r="CX75"/>
  <c r="CY75"/>
  <c r="CZ75"/>
  <c r="DA75"/>
  <c r="DB75"/>
  <c r="DC75"/>
  <c r="DD75"/>
  <c r="DE75"/>
  <c r="DF75"/>
  <c r="DG75"/>
  <c r="DH75"/>
  <c r="DI75"/>
  <c r="DJ75"/>
  <c r="DK75"/>
  <c r="DL75"/>
  <c r="DM75"/>
  <c r="DN75"/>
  <c r="DO75"/>
  <c r="DP75"/>
  <c r="DQ75"/>
  <c r="DR75"/>
  <c r="DS75"/>
  <c r="DT75"/>
  <c r="DU75"/>
  <c r="DV75"/>
  <c r="DW75"/>
  <c r="DX75"/>
  <c r="DY75"/>
  <c r="DZ75"/>
  <c r="EA75"/>
  <c r="EB75"/>
  <c r="EC75"/>
  <c r="ED75"/>
  <c r="EE75"/>
  <c r="EF75"/>
  <c r="EG75"/>
  <c r="EH75"/>
  <c r="EI75"/>
  <c r="EJ75"/>
  <c r="EK75"/>
  <c r="EL75"/>
  <c r="EM75"/>
  <c r="EN75"/>
  <c r="EO75"/>
  <c r="EP75"/>
  <c r="EQ75"/>
  <c r="ER75"/>
  <c r="ES75"/>
  <c r="ET75"/>
  <c r="EU75"/>
  <c r="EV75"/>
  <c r="EW75"/>
  <c r="EX75"/>
  <c r="EY75"/>
  <c r="EZ75"/>
  <c r="FA75"/>
  <c r="FB75"/>
  <c r="FC75"/>
  <c r="FD75"/>
  <c r="FE75"/>
  <c r="FF75"/>
  <c r="FG75"/>
  <c r="FH75"/>
  <c r="FI75"/>
  <c r="FJ75"/>
  <c r="FK75"/>
  <c r="FL75"/>
  <c r="FM75"/>
  <c r="FN75"/>
  <c r="FO75"/>
  <c r="FP75"/>
  <c r="FQ75"/>
  <c r="FR75"/>
  <c r="FS75"/>
  <c r="FT75"/>
  <c r="FU75"/>
  <c r="FV75"/>
  <c r="FW75"/>
  <c r="FX75"/>
  <c r="FY75"/>
  <c r="FZ75"/>
  <c r="GA75"/>
  <c r="GB75"/>
  <c r="GC75"/>
  <c r="GD75"/>
  <c r="GE75"/>
  <c r="GF75"/>
  <c r="GG75"/>
  <c r="GH75"/>
  <c r="GI75"/>
  <c r="GJ75"/>
  <c r="GK75"/>
  <c r="GL75"/>
  <c r="GM75"/>
  <c r="GN75"/>
  <c r="GO75"/>
  <c r="GP75"/>
  <c r="GQ75"/>
  <c r="GR75"/>
  <c r="GS75"/>
  <c r="GT75"/>
  <c r="GU75"/>
  <c r="GV75"/>
  <c r="GW75"/>
  <c r="GX75"/>
  <c r="AC77"/>
  <c r="AE77"/>
  <c r="AD77" s="1"/>
  <c r="CR77" s="1"/>
  <c r="Q77" s="1"/>
  <c r="W122" i="5" s="1"/>
  <c r="AF77" i="1"/>
  <c r="CT77" s="1"/>
  <c r="S77" s="1"/>
  <c r="V122" i="5" s="1"/>
  <c r="AG77" i="1"/>
  <c r="AH77"/>
  <c r="CV77" s="1"/>
  <c r="U77" s="1"/>
  <c r="Y122" i="5" s="1"/>
  <c r="AI77" i="1"/>
  <c r="CW77" s="1"/>
  <c r="V77" s="1"/>
  <c r="Z122" i="5" s="1"/>
  <c r="AJ77" i="1"/>
  <c r="CX77" s="1"/>
  <c r="W77" s="1"/>
  <c r="CQ77"/>
  <c r="P77" s="1"/>
  <c r="U122" i="5" s="1"/>
  <c r="CU77" i="1"/>
  <c r="T77" s="1"/>
  <c r="FR77"/>
  <c r="GL77"/>
  <c r="GO77"/>
  <c r="CC88" s="1"/>
  <c r="GP77"/>
  <c r="GV77"/>
  <c r="GX77" s="1"/>
  <c r="P78"/>
  <c r="U124" i="5" s="1"/>
  <c r="AC78" i="1"/>
  <c r="AE78"/>
  <c r="AD78" s="1"/>
  <c r="CR78" s="1"/>
  <c r="Q78" s="1"/>
  <c r="W124" i="5" s="1"/>
  <c r="AF78" i="1"/>
  <c r="CT78" s="1"/>
  <c r="S78" s="1"/>
  <c r="G124" i="5" s="1"/>
  <c r="AG78" i="1"/>
  <c r="AH78"/>
  <c r="CV78" s="1"/>
  <c r="U78" s="1"/>
  <c r="AI78"/>
  <c r="CW78" s="1"/>
  <c r="V78" s="1"/>
  <c r="Z124" i="5" s="1"/>
  <c r="AJ78" i="1"/>
  <c r="CX78" s="1"/>
  <c r="W78" s="1"/>
  <c r="CQ78"/>
  <c r="CU78"/>
  <c r="T78" s="1"/>
  <c r="FR78"/>
  <c r="GL78"/>
  <c r="GO78"/>
  <c r="GP78"/>
  <c r="GV78"/>
  <c r="GX78" s="1"/>
  <c r="AC79"/>
  <c r="AE79"/>
  <c r="AD79" s="1"/>
  <c r="CR79" s="1"/>
  <c r="Q79" s="1"/>
  <c r="W126" i="5" s="1"/>
  <c r="AF79" i="1"/>
  <c r="CT79" s="1"/>
  <c r="S79" s="1"/>
  <c r="AG79"/>
  <c r="AH79"/>
  <c r="CV79" s="1"/>
  <c r="U79" s="1"/>
  <c r="AI79"/>
  <c r="CW79" s="1"/>
  <c r="V79" s="1"/>
  <c r="Z126" i="5" s="1"/>
  <c r="AJ79" i="1"/>
  <c r="CX79" s="1"/>
  <c r="W79" s="1"/>
  <c r="CQ79"/>
  <c r="P79" s="1"/>
  <c r="CU79"/>
  <c r="T79" s="1"/>
  <c r="FR79"/>
  <c r="GL79"/>
  <c r="GO79"/>
  <c r="GP79"/>
  <c r="GV79"/>
  <c r="GX79" s="1"/>
  <c r="P80"/>
  <c r="U128" i="5" s="1"/>
  <c r="AC80" i="1"/>
  <c r="AE80"/>
  <c r="AD80" s="1"/>
  <c r="CR80" s="1"/>
  <c r="Q80" s="1"/>
  <c r="W128" i="5" s="1"/>
  <c r="AF80" i="1"/>
  <c r="CT80" s="1"/>
  <c r="S80" s="1"/>
  <c r="V128" i="5" s="1"/>
  <c r="AG80" i="1"/>
  <c r="AH80"/>
  <c r="CV80" s="1"/>
  <c r="U80" s="1"/>
  <c r="Y128" i="5" s="1"/>
  <c r="AI80" i="1"/>
  <c r="CW80" s="1"/>
  <c r="V80" s="1"/>
  <c r="Z128" i="5" s="1"/>
  <c r="AJ80" i="1"/>
  <c r="CX80" s="1"/>
  <c r="W80" s="1"/>
  <c r="CQ80"/>
  <c r="CU80"/>
  <c r="T80" s="1"/>
  <c r="FR80"/>
  <c r="GL80"/>
  <c r="GO80"/>
  <c r="GP80"/>
  <c r="GV80"/>
  <c r="GX80" s="1"/>
  <c r="AC81"/>
  <c r="AE81"/>
  <c r="AD81" s="1"/>
  <c r="CR81" s="1"/>
  <c r="Q81" s="1"/>
  <c r="W130" i="5" s="1"/>
  <c r="AF81" i="1"/>
  <c r="CT81" s="1"/>
  <c r="S81" s="1"/>
  <c r="V130" i="5" s="1"/>
  <c r="AG81" i="1"/>
  <c r="AH81"/>
  <c r="CV81" s="1"/>
  <c r="U81" s="1"/>
  <c r="Y130" i="5" s="1"/>
  <c r="AI81" i="1"/>
  <c r="CW81" s="1"/>
  <c r="V81" s="1"/>
  <c r="Z130" i="5" s="1"/>
  <c r="AJ81" i="1"/>
  <c r="CX81" s="1"/>
  <c r="W81" s="1"/>
  <c r="CQ81"/>
  <c r="P81" s="1"/>
  <c r="CU81"/>
  <c r="T81" s="1"/>
  <c r="FR81"/>
  <c r="GL81"/>
  <c r="GO81"/>
  <c r="GP81"/>
  <c r="GV81"/>
  <c r="GX81" s="1"/>
  <c r="P82"/>
  <c r="U132" i="5" s="1"/>
  <c r="AC82" i="1"/>
  <c r="AE82"/>
  <c r="AD82" s="1"/>
  <c r="CR82" s="1"/>
  <c r="Q82" s="1"/>
  <c r="W132" i="5" s="1"/>
  <c r="AF82" i="1"/>
  <c r="CT82" s="1"/>
  <c r="S82" s="1"/>
  <c r="G132" i="5" s="1"/>
  <c r="AG82" i="1"/>
  <c r="AH82"/>
  <c r="CV82" s="1"/>
  <c r="U82" s="1"/>
  <c r="AI82"/>
  <c r="CW82" s="1"/>
  <c r="V82" s="1"/>
  <c r="Z132" i="5" s="1"/>
  <c r="AJ82" i="1"/>
  <c r="CX82" s="1"/>
  <c r="W82" s="1"/>
  <c r="CQ82"/>
  <c r="CU82"/>
  <c r="T82" s="1"/>
  <c r="FR82"/>
  <c r="GL82"/>
  <c r="GO82"/>
  <c r="GP82"/>
  <c r="GV82"/>
  <c r="GX82" s="1"/>
  <c r="AC83"/>
  <c r="AE83"/>
  <c r="AD83" s="1"/>
  <c r="CR83" s="1"/>
  <c r="Q83" s="1"/>
  <c r="W134" i="5" s="1"/>
  <c r="AF83" i="1"/>
  <c r="CT83" s="1"/>
  <c r="S83" s="1"/>
  <c r="AG83"/>
  <c r="AH83"/>
  <c r="CV83" s="1"/>
  <c r="U83" s="1"/>
  <c r="AI83"/>
  <c r="CW83" s="1"/>
  <c r="V83" s="1"/>
  <c r="Z134" i="5" s="1"/>
  <c r="AJ83" i="1"/>
  <c r="CX83" s="1"/>
  <c r="W83" s="1"/>
  <c r="CQ83"/>
  <c r="P83" s="1"/>
  <c r="CU83"/>
  <c r="T83" s="1"/>
  <c r="FR83"/>
  <c r="GL83"/>
  <c r="GO83"/>
  <c r="GP83"/>
  <c r="GV83"/>
  <c r="GX83" s="1"/>
  <c r="P84"/>
  <c r="U136" i="5" s="1"/>
  <c r="AC84" i="1"/>
  <c r="AE84"/>
  <c r="AD84" s="1"/>
  <c r="CR84" s="1"/>
  <c r="Q84" s="1"/>
  <c r="W136" i="5" s="1"/>
  <c r="AF84" i="1"/>
  <c r="CT84" s="1"/>
  <c r="S84" s="1"/>
  <c r="V136" i="5" s="1"/>
  <c r="AG84" i="1"/>
  <c r="AH84"/>
  <c r="CV84" s="1"/>
  <c r="U84" s="1"/>
  <c r="Y136" i="5" s="1"/>
  <c r="AI84" i="1"/>
  <c r="CW84" s="1"/>
  <c r="V84" s="1"/>
  <c r="Z136" i="5" s="1"/>
  <c r="AJ84" i="1"/>
  <c r="CX84" s="1"/>
  <c r="W84" s="1"/>
  <c r="CQ84"/>
  <c r="CU84"/>
  <c r="T84" s="1"/>
  <c r="FR84"/>
  <c r="GL84"/>
  <c r="GO84"/>
  <c r="GP84"/>
  <c r="GV84"/>
  <c r="GX84" s="1"/>
  <c r="AC85"/>
  <c r="AE85"/>
  <c r="AD85" s="1"/>
  <c r="CR85" s="1"/>
  <c r="Q85" s="1"/>
  <c r="W138" i="5" s="1"/>
  <c r="AF85" i="1"/>
  <c r="CT85" s="1"/>
  <c r="S85" s="1"/>
  <c r="V138" i="5" s="1"/>
  <c r="AG85" i="1"/>
  <c r="AH85"/>
  <c r="CV85" s="1"/>
  <c r="U85" s="1"/>
  <c r="Y138" i="5" s="1"/>
  <c r="AI85" i="1"/>
  <c r="CW85" s="1"/>
  <c r="V85" s="1"/>
  <c r="Z138" i="5" s="1"/>
  <c r="AJ85" i="1"/>
  <c r="CX85" s="1"/>
  <c r="W85" s="1"/>
  <c r="CQ85"/>
  <c r="P85" s="1"/>
  <c r="CU85"/>
  <c r="T85" s="1"/>
  <c r="FR85"/>
  <c r="GL85"/>
  <c r="GO85"/>
  <c r="GP85"/>
  <c r="GV85"/>
  <c r="GX85" s="1"/>
  <c r="P86"/>
  <c r="U140" i="5" s="1"/>
  <c r="AC86" i="1"/>
  <c r="AE86"/>
  <c r="AD86" s="1"/>
  <c r="AF86"/>
  <c r="CT86" s="1"/>
  <c r="S86" s="1"/>
  <c r="G140" i="5" s="1"/>
  <c r="AG86" i="1"/>
  <c r="AH86"/>
  <c r="CV86" s="1"/>
  <c r="U86" s="1"/>
  <c r="AI86"/>
  <c r="CW86" s="1"/>
  <c r="V86" s="1"/>
  <c r="Z140" i="5" s="1"/>
  <c r="AJ86" i="1"/>
  <c r="CX86" s="1"/>
  <c r="W86" s="1"/>
  <c r="CQ86"/>
  <c r="CU86"/>
  <c r="T86" s="1"/>
  <c r="FR86"/>
  <c r="GL86"/>
  <c r="GO86"/>
  <c r="GP86"/>
  <c r="GV86"/>
  <c r="GX86" s="1"/>
  <c r="B88"/>
  <c r="B75" s="1"/>
  <c r="C88"/>
  <c r="C75" s="1"/>
  <c r="D88"/>
  <c r="D75" s="1"/>
  <c r="F88"/>
  <c r="F75" s="1"/>
  <c r="G88"/>
  <c r="BX88"/>
  <c r="BX75" s="1"/>
  <c r="BY88"/>
  <c r="CK88"/>
  <c r="CL88"/>
  <c r="CL75" s="1"/>
  <c r="B117"/>
  <c r="B22" s="1"/>
  <c r="C117"/>
  <c r="C22" s="1"/>
  <c r="D117"/>
  <c r="D22" s="1"/>
  <c r="F117"/>
  <c r="F22" s="1"/>
  <c r="G117"/>
  <c r="G22" s="1"/>
  <c r="B146"/>
  <c r="B18" s="1"/>
  <c r="C146"/>
  <c r="C18" s="1"/>
  <c r="D146"/>
  <c r="D18" s="1"/>
  <c r="F146"/>
  <c r="F18" s="1"/>
  <c r="G146"/>
  <c r="G18" s="1"/>
  <c r="AO26" l="1"/>
  <c r="F48"/>
  <c r="AI44"/>
  <c r="Z25" i="5"/>
  <c r="AG88" i="1"/>
  <c r="T88" s="1"/>
  <c r="CZ79"/>
  <c r="Y79" s="1"/>
  <c r="AB126" i="5" s="1"/>
  <c r="G75" i="1"/>
  <c r="G43" i="5"/>
  <c r="G55"/>
  <c r="G91"/>
  <c r="G103"/>
  <c r="F124"/>
  <c r="G128"/>
  <c r="F132"/>
  <c r="G136"/>
  <c r="F140"/>
  <c r="AO88" i="1"/>
  <c r="CP85"/>
  <c r="O85" s="1"/>
  <c r="CP83"/>
  <c r="O83" s="1"/>
  <c r="CP81"/>
  <c r="O81" s="1"/>
  <c r="CP79"/>
  <c r="O79" s="1"/>
  <c r="AC44"/>
  <c r="CF44" s="1"/>
  <c r="CS29"/>
  <c r="R29" s="1"/>
  <c r="V31" i="5"/>
  <c r="X37"/>
  <c r="X49"/>
  <c r="X61"/>
  <c r="V67"/>
  <c r="X73"/>
  <c r="V79"/>
  <c r="X85"/>
  <c r="X97"/>
  <c r="X109"/>
  <c r="F122"/>
  <c r="G126"/>
  <c r="F130"/>
  <c r="U130"/>
  <c r="G134"/>
  <c r="F138"/>
  <c r="U138"/>
  <c r="BX26" i="1"/>
  <c r="BC88"/>
  <c r="CS86"/>
  <c r="R86" s="1"/>
  <c r="CS85"/>
  <c r="R85" s="1"/>
  <c r="CS84"/>
  <c r="R84" s="1"/>
  <c r="CS83"/>
  <c r="R83" s="1"/>
  <c r="CS82"/>
  <c r="R82" s="1"/>
  <c r="CZ82" s="1"/>
  <c r="Y82" s="1"/>
  <c r="AB132" i="5" s="1"/>
  <c r="CS81" i="1"/>
  <c r="R81" s="1"/>
  <c r="CS80"/>
  <c r="R80" s="1"/>
  <c r="CS79"/>
  <c r="R79" s="1"/>
  <c r="CS78"/>
  <c r="R78" s="1"/>
  <c r="CZ78" s="1"/>
  <c r="Y78" s="1"/>
  <c r="AB124" i="5" s="1"/>
  <c r="CS77" i="1"/>
  <c r="R77" s="1"/>
  <c r="F31" i="5"/>
  <c r="F43"/>
  <c r="F55"/>
  <c r="F67"/>
  <c r="F79"/>
  <c r="F91"/>
  <c r="F103"/>
  <c r="V126"/>
  <c r="F128"/>
  <c r="V134"/>
  <c r="F136"/>
  <c r="CR86" i="1"/>
  <c r="Q86" s="1"/>
  <c r="AB86"/>
  <c r="F139" i="5" s="1"/>
  <c r="AP88" i="1"/>
  <c r="BY75"/>
  <c r="GK28"/>
  <c r="AE44"/>
  <c r="AG75"/>
  <c r="CY85"/>
  <c r="X85" s="1"/>
  <c r="AA138" i="5" s="1"/>
  <c r="CP77" i="1"/>
  <c r="O77" s="1"/>
  <c r="AC88"/>
  <c r="AI26"/>
  <c r="V44"/>
  <c r="AI88"/>
  <c r="AG44"/>
  <c r="AB85"/>
  <c r="F137" i="5" s="1"/>
  <c r="AF88" i="1"/>
  <c r="BY26"/>
  <c r="AP44"/>
  <c r="AB83"/>
  <c r="F133" i="5" s="1"/>
  <c r="AB81" i="1"/>
  <c r="F129" i="5" s="1"/>
  <c r="AB79" i="1"/>
  <c r="F125" i="5" s="1"/>
  <c r="CJ88" i="1"/>
  <c r="AJ88"/>
  <c r="AB77"/>
  <c r="F121" i="5" s="1"/>
  <c r="CD44" i="1"/>
  <c r="AH44"/>
  <c r="AD44"/>
  <c r="CP84"/>
  <c r="O84" s="1"/>
  <c r="CY83"/>
  <c r="X83" s="1"/>
  <c r="CP82"/>
  <c r="O82" s="1"/>
  <c r="CY81"/>
  <c r="X81" s="1"/>
  <c r="CP80"/>
  <c r="O80" s="1"/>
  <c r="CY79"/>
  <c r="X79" s="1"/>
  <c r="CP78"/>
  <c r="O78" s="1"/>
  <c r="CY77"/>
  <c r="X77" s="1"/>
  <c r="AA122" i="5" s="1"/>
  <c r="CP42" i="1"/>
  <c r="O42" s="1"/>
  <c r="CP41"/>
  <c r="O41" s="1"/>
  <c r="CP40"/>
  <c r="O40" s="1"/>
  <c r="CP39"/>
  <c r="O39" s="1"/>
  <c r="CP38"/>
  <c r="O38" s="1"/>
  <c r="CP37"/>
  <c r="O37" s="1"/>
  <c r="CP36"/>
  <c r="O36" s="1"/>
  <c r="CP35"/>
  <c r="O35" s="1"/>
  <c r="CP34"/>
  <c r="O34" s="1"/>
  <c r="CP33"/>
  <c r="O33" s="1"/>
  <c r="CP32"/>
  <c r="O32" s="1"/>
  <c r="CP31"/>
  <c r="O31" s="1"/>
  <c r="CP30"/>
  <c r="O30" s="1"/>
  <c r="CP29"/>
  <c r="O29" s="1"/>
  <c r="BZ44"/>
  <c r="CP28"/>
  <c r="O28" s="1"/>
  <c r="BB88"/>
  <c r="CK75"/>
  <c r="AT88"/>
  <c r="CC75"/>
  <c r="CK26"/>
  <c r="BB44"/>
  <c r="CC26"/>
  <c r="AT44"/>
  <c r="P44"/>
  <c r="AC26"/>
  <c r="CH44"/>
  <c r="CZ28"/>
  <c r="Y28" s="1"/>
  <c r="AB25" i="5" s="1"/>
  <c r="AF44" i="1"/>
  <c r="CZ86"/>
  <c r="Y86" s="1"/>
  <c r="AB140" i="5" s="1"/>
  <c r="CZ84" i="1"/>
  <c r="Y84" s="1"/>
  <c r="AB136" i="5" s="1"/>
  <c r="AB84" i="1"/>
  <c r="F135" i="5" s="1"/>
  <c r="AB82" i="1"/>
  <c r="F131" i="5" s="1"/>
  <c r="CZ80" i="1"/>
  <c r="Y80" s="1"/>
  <c r="AB128" i="5" s="1"/>
  <c r="AB80" i="1"/>
  <c r="F127" i="5" s="1"/>
  <c r="AB78" i="1"/>
  <c r="F123" i="5" s="1"/>
  <c r="CD88" i="1"/>
  <c r="AH88"/>
  <c r="CZ42"/>
  <c r="Y42" s="1"/>
  <c r="AB109" i="5" s="1"/>
  <c r="AB42" i="1"/>
  <c r="F108" i="5" s="1"/>
  <c r="CZ41" i="1"/>
  <c r="Y41" s="1"/>
  <c r="AB103" i="5" s="1"/>
  <c r="AB41" i="1"/>
  <c r="F102" i="5" s="1"/>
  <c r="CZ40" i="1"/>
  <c r="Y40" s="1"/>
  <c r="AB97" i="5" s="1"/>
  <c r="AB40" i="1"/>
  <c r="F96" i="5" s="1"/>
  <c r="CZ39" i="1"/>
  <c r="Y39" s="1"/>
  <c r="AB91" i="5" s="1"/>
  <c r="AB39" i="1"/>
  <c r="F90" i="5" s="1"/>
  <c r="CZ38" i="1"/>
  <c r="Y38" s="1"/>
  <c r="AB85" i="5" s="1"/>
  <c r="AB38" i="1"/>
  <c r="F84" i="5" s="1"/>
  <c r="CZ37" i="1"/>
  <c r="Y37" s="1"/>
  <c r="AB79" i="5" s="1"/>
  <c r="AB37" i="1"/>
  <c r="F78" i="5" s="1"/>
  <c r="CZ36" i="1"/>
  <c r="Y36" s="1"/>
  <c r="AB73" i="5" s="1"/>
  <c r="AB36" i="1"/>
  <c r="F72" i="5" s="1"/>
  <c r="CZ35" i="1"/>
  <c r="Y35" s="1"/>
  <c r="AB67" i="5" s="1"/>
  <c r="AB35" i="1"/>
  <c r="F66" i="5" s="1"/>
  <c r="CZ34" i="1"/>
  <c r="Y34" s="1"/>
  <c r="AB61" i="5" s="1"/>
  <c r="AB34" i="1"/>
  <c r="F60" i="5" s="1"/>
  <c r="CZ33" i="1"/>
  <c r="Y33" s="1"/>
  <c r="AB55" i="5" s="1"/>
  <c r="AB33" i="1"/>
  <c r="F54" i="5" s="1"/>
  <c r="CZ32" i="1"/>
  <c r="Y32" s="1"/>
  <c r="AB49" i="5" s="1"/>
  <c r="AB32" i="1"/>
  <c r="F48" i="5" s="1"/>
  <c r="CZ31" i="1"/>
  <c r="Y31" s="1"/>
  <c r="AB43" i="5" s="1"/>
  <c r="AB31" i="1"/>
  <c r="F42" i="5" s="1"/>
  <c r="CZ30" i="1"/>
  <c r="Y30" s="1"/>
  <c r="AB37" i="5" s="1"/>
  <c r="AB30" i="1"/>
  <c r="F36" i="5" s="1"/>
  <c r="CZ29" i="1"/>
  <c r="Y29" s="1"/>
  <c r="AB31" i="5" s="1"/>
  <c r="AB29" i="1"/>
  <c r="F30" i="5" s="1"/>
  <c r="CJ44" i="1"/>
  <c r="AJ44"/>
  <c r="AB28"/>
  <c r="F24" i="5" s="1"/>
  <c r="BC117" i="1"/>
  <c r="CY86"/>
  <c r="X86" s="1"/>
  <c r="AA140" i="5" s="1"/>
  <c r="CY84" i="1"/>
  <c r="X84" s="1"/>
  <c r="AA136" i="5" s="1"/>
  <c r="CY80" i="1"/>
  <c r="X80" s="1"/>
  <c r="AA128" i="5" s="1"/>
  <c r="CY78" i="1"/>
  <c r="X78" s="1"/>
  <c r="AA124" i="5" s="1"/>
  <c r="BZ88" i="1"/>
  <c r="CI88" s="1"/>
  <c r="F60"/>
  <c r="CE44"/>
  <c r="CY42"/>
  <c r="X42" s="1"/>
  <c r="AA109" i="5" s="1"/>
  <c r="CY41" i="1"/>
  <c r="X41" s="1"/>
  <c r="AA103" i="5" s="1"/>
  <c r="CY40" i="1"/>
  <c r="X40" s="1"/>
  <c r="AA97" i="5" s="1"/>
  <c r="CY39" i="1"/>
  <c r="X39" s="1"/>
  <c r="AA91" i="5" s="1"/>
  <c r="CY38" i="1"/>
  <c r="X38" s="1"/>
  <c r="AA85" i="5" s="1"/>
  <c r="CY37" i="1"/>
  <c r="X37" s="1"/>
  <c r="AA79" i="5" s="1"/>
  <c r="CY36" i="1"/>
  <c r="X36" s="1"/>
  <c r="AA73" i="5" s="1"/>
  <c r="CY35" i="1"/>
  <c r="X35" s="1"/>
  <c r="AA67" i="5" s="1"/>
  <c r="CY34" i="1"/>
  <c r="X34" s="1"/>
  <c r="AA61" i="5" s="1"/>
  <c r="CY33" i="1"/>
  <c r="X33" s="1"/>
  <c r="AA55" i="5" s="1"/>
  <c r="CY32" i="1"/>
  <c r="X32" s="1"/>
  <c r="AA49" i="5" s="1"/>
  <c r="CY31" i="1"/>
  <c r="X31" s="1"/>
  <c r="AA43" i="5" s="1"/>
  <c r="CY30" i="1"/>
  <c r="X30" s="1"/>
  <c r="AA37" i="5" s="1"/>
  <c r="CY28" i="1"/>
  <c r="X28" s="1"/>
  <c r="AA25" i="5" s="1"/>
  <c r="G116" l="1"/>
  <c r="G144"/>
  <c r="T25"/>
  <c r="G24"/>
  <c r="T43"/>
  <c r="G42"/>
  <c r="G90"/>
  <c r="T91"/>
  <c r="AA130"/>
  <c r="GK77" i="1"/>
  <c r="GN77" s="1"/>
  <c r="X122" i="5"/>
  <c r="GK85" i="1"/>
  <c r="X138" i="5"/>
  <c r="GK29" i="1"/>
  <c r="GN29" s="1"/>
  <c r="X31" i="5"/>
  <c r="G36"/>
  <c r="T37"/>
  <c r="G60"/>
  <c r="T61"/>
  <c r="T85"/>
  <c r="G84"/>
  <c r="G108"/>
  <c r="T109"/>
  <c r="T128"/>
  <c r="G127"/>
  <c r="T136"/>
  <c r="G135"/>
  <c r="T122"/>
  <c r="G121"/>
  <c r="GK80" i="1"/>
  <c r="GN80" s="1"/>
  <c r="X128" i="5"/>
  <c r="GK84" i="1"/>
  <c r="X136" i="5"/>
  <c r="T130"/>
  <c r="G129"/>
  <c r="T31"/>
  <c r="G30"/>
  <c r="T55"/>
  <c r="G54"/>
  <c r="G78"/>
  <c r="T79"/>
  <c r="T103"/>
  <c r="G102"/>
  <c r="AA126"/>
  <c r="AA134"/>
  <c r="AD88" i="1"/>
  <c r="W140" i="5"/>
  <c r="GK79" i="1"/>
  <c r="GM79" s="1"/>
  <c r="X126" i="5"/>
  <c r="GK83" i="1"/>
  <c r="X134" i="5"/>
  <c r="BC75" i="1"/>
  <c r="F104"/>
  <c r="G125" i="5"/>
  <c r="T126"/>
  <c r="AO75" i="1"/>
  <c r="F92"/>
  <c r="CZ77"/>
  <c r="Y77" s="1"/>
  <c r="AB122" i="5" s="1"/>
  <c r="CY82" i="1"/>
  <c r="X82" s="1"/>
  <c r="AA132" i="5" s="1"/>
  <c r="CZ83" i="1"/>
  <c r="Y83" s="1"/>
  <c r="AB134" i="5" s="1"/>
  <c r="AO117" i="1"/>
  <c r="G66" i="5"/>
  <c r="T67"/>
  <c r="GK81" i="1"/>
  <c r="GM81" s="1"/>
  <c r="X130" i="5"/>
  <c r="G133"/>
  <c r="T134"/>
  <c r="T49"/>
  <c r="G48"/>
  <c r="G72"/>
  <c r="T73"/>
  <c r="G96"/>
  <c r="T97"/>
  <c r="T124"/>
  <c r="G123"/>
  <c r="G131"/>
  <c r="T132"/>
  <c r="GK78" i="1"/>
  <c r="X124" i="5"/>
  <c r="GK82" i="1"/>
  <c r="GM82" s="1"/>
  <c r="X132" i="5"/>
  <c r="GK86" i="1"/>
  <c r="X140" i="5"/>
  <c r="T138"/>
  <c r="G137"/>
  <c r="CZ81" i="1"/>
  <c r="Y81" s="1"/>
  <c r="AB130" i="5" s="1"/>
  <c r="CY29" i="1"/>
  <c r="X29" s="1"/>
  <c r="AA31" i="5" s="1"/>
  <c r="AE88" i="1"/>
  <c r="R88" s="1"/>
  <c r="CZ85"/>
  <c r="Y85" s="1"/>
  <c r="AB138" i="5" s="1"/>
  <c r="AD75" i="1"/>
  <c r="Q88"/>
  <c r="AH75"/>
  <c r="U88"/>
  <c r="BB75"/>
  <c r="F101"/>
  <c r="GM34"/>
  <c r="GN34"/>
  <c r="GM42"/>
  <c r="GN42"/>
  <c r="AH26"/>
  <c r="U44"/>
  <c r="AF26"/>
  <c r="S44"/>
  <c r="F57"/>
  <c r="BB26"/>
  <c r="BB117"/>
  <c r="GM33"/>
  <c r="GN33"/>
  <c r="GM41"/>
  <c r="GN41"/>
  <c r="GN82"/>
  <c r="AJ75"/>
  <c r="W88"/>
  <c r="AF75"/>
  <c r="S88"/>
  <c r="F67"/>
  <c r="V26"/>
  <c r="T75"/>
  <c r="F109"/>
  <c r="F133"/>
  <c r="BC22"/>
  <c r="BC146"/>
  <c r="CJ26"/>
  <c r="BA44"/>
  <c r="AT75"/>
  <c r="F106"/>
  <c r="BZ26"/>
  <c r="AQ44"/>
  <c r="CG44"/>
  <c r="GM32"/>
  <c r="GN32"/>
  <c r="GM36"/>
  <c r="GN36"/>
  <c r="GM40"/>
  <c r="GN40"/>
  <c r="AI75"/>
  <c r="V88"/>
  <c r="V117" s="1"/>
  <c r="AB88"/>
  <c r="AE26"/>
  <c r="R44"/>
  <c r="F97"/>
  <c r="AP75"/>
  <c r="AL44"/>
  <c r="GM83"/>
  <c r="AK44"/>
  <c r="CP86"/>
  <c r="O86" s="1"/>
  <c r="AL88"/>
  <c r="F47"/>
  <c r="P26"/>
  <c r="GM30"/>
  <c r="GN30"/>
  <c r="GM38"/>
  <c r="GN38"/>
  <c r="CJ75"/>
  <c r="BA88"/>
  <c r="F53"/>
  <c r="AP117"/>
  <c r="AP26"/>
  <c r="CI75"/>
  <c r="AZ88"/>
  <c r="BZ75"/>
  <c r="AQ88"/>
  <c r="CG88"/>
  <c r="CF26"/>
  <c r="AW44"/>
  <c r="GM29"/>
  <c r="GM37"/>
  <c r="GN37"/>
  <c r="GM78"/>
  <c r="GN78"/>
  <c r="AD26"/>
  <c r="Q44"/>
  <c r="CE26"/>
  <c r="AV44"/>
  <c r="AJ26"/>
  <c r="W44"/>
  <c r="CD75"/>
  <c r="AU88"/>
  <c r="CH26"/>
  <c r="AY44"/>
  <c r="AT26"/>
  <c r="AT117"/>
  <c r="F62"/>
  <c r="GM28"/>
  <c r="AB44"/>
  <c r="GN28"/>
  <c r="GM31"/>
  <c r="GN31"/>
  <c r="GM35"/>
  <c r="GN35"/>
  <c r="GM39"/>
  <c r="GN39"/>
  <c r="GM84"/>
  <c r="GN84"/>
  <c r="CD26"/>
  <c r="AU44"/>
  <c r="T44"/>
  <c r="AG26"/>
  <c r="CH88"/>
  <c r="AC75"/>
  <c r="P88"/>
  <c r="P117" s="1"/>
  <c r="CF88"/>
  <c r="CE88"/>
  <c r="CI44"/>
  <c r="GN85"/>
  <c r="AO22" l="1"/>
  <c r="AO146"/>
  <c r="F121"/>
  <c r="CA44"/>
  <c r="GM77"/>
  <c r="GM85"/>
  <c r="GM80"/>
  <c r="AE75"/>
  <c r="AK88"/>
  <c r="X88" s="1"/>
  <c r="GN79"/>
  <c r="GN81"/>
  <c r="CB88" s="1"/>
  <c r="G115" i="5"/>
  <c r="G139"/>
  <c r="T140"/>
  <c r="GN83" i="1"/>
  <c r="P22"/>
  <c r="F120"/>
  <c r="P146"/>
  <c r="CF75"/>
  <c r="AW88"/>
  <c r="CA26"/>
  <c r="AR44"/>
  <c r="AY26"/>
  <c r="F52"/>
  <c r="AY117"/>
  <c r="W26"/>
  <c r="F68"/>
  <c r="W117"/>
  <c r="F49"/>
  <c r="AV26"/>
  <c r="AX88"/>
  <c r="CG75"/>
  <c r="BA75"/>
  <c r="F108"/>
  <c r="AK75"/>
  <c r="AQ26"/>
  <c r="AQ117"/>
  <c r="F54"/>
  <c r="BA26"/>
  <c r="F64"/>
  <c r="BA117"/>
  <c r="V22"/>
  <c r="V146"/>
  <c r="F140"/>
  <c r="W75"/>
  <c r="F112"/>
  <c r="BB22"/>
  <c r="F130"/>
  <c r="BB146"/>
  <c r="CE75"/>
  <c r="AV88"/>
  <c r="CH75"/>
  <c r="AY88"/>
  <c r="AB26"/>
  <c r="O44"/>
  <c r="F99"/>
  <c r="AZ75"/>
  <c r="GM86"/>
  <c r="GN86"/>
  <c r="AL26"/>
  <c r="Y44"/>
  <c r="V75"/>
  <c r="F111"/>
  <c r="CG26"/>
  <c r="AX44"/>
  <c r="S26"/>
  <c r="F59"/>
  <c r="S117"/>
  <c r="Q75"/>
  <c r="F100"/>
  <c r="AU26"/>
  <c r="F63"/>
  <c r="AU117"/>
  <c r="AT22"/>
  <c r="AT146"/>
  <c r="F135"/>
  <c r="F16" i="2" s="1"/>
  <c r="F18" s="1"/>
  <c r="AU75" i="1"/>
  <c r="F107"/>
  <c r="R75"/>
  <c r="F102"/>
  <c r="Q26"/>
  <c r="F56"/>
  <c r="Q117"/>
  <c r="AW26"/>
  <c r="F50"/>
  <c r="AP22"/>
  <c r="F126"/>
  <c r="G16" i="2" s="1"/>
  <c r="G18" s="1"/>
  <c r="AP146" i="1"/>
  <c r="AL75"/>
  <c r="Y88"/>
  <c r="R26"/>
  <c r="F58"/>
  <c r="R117"/>
  <c r="AB75"/>
  <c r="O88"/>
  <c r="BC18"/>
  <c r="F162"/>
  <c r="S75"/>
  <c r="F103"/>
  <c r="CI26"/>
  <c r="AZ44"/>
  <c r="F91"/>
  <c r="P75"/>
  <c r="F65"/>
  <c r="T26"/>
  <c r="T117"/>
  <c r="AQ75"/>
  <c r="F98"/>
  <c r="X44"/>
  <c r="AK26"/>
  <c r="U26"/>
  <c r="F66"/>
  <c r="U117"/>
  <c r="U75"/>
  <c r="F110"/>
  <c r="CB44"/>
  <c r="G143" i="5" l="1"/>
  <c r="G142" s="1"/>
  <c r="G145" s="1"/>
  <c r="AO18" i="1"/>
  <c r="F150"/>
  <c r="CA88"/>
  <c r="AR88" s="1"/>
  <c r="AR117" s="1"/>
  <c r="CB26"/>
  <c r="AS44"/>
  <c r="AP18"/>
  <c r="F155"/>
  <c r="AU22"/>
  <c r="F136"/>
  <c r="AU146"/>
  <c r="W146"/>
  <c r="F141"/>
  <c r="W22"/>
  <c r="AW75"/>
  <c r="F94"/>
  <c r="CB75"/>
  <c r="AS88"/>
  <c r="AV75"/>
  <c r="F93"/>
  <c r="V18"/>
  <c r="F169"/>
  <c r="AY22"/>
  <c r="F125"/>
  <c r="AY146"/>
  <c r="T22"/>
  <c r="F138"/>
  <c r="T146"/>
  <c r="Y75"/>
  <c r="F114"/>
  <c r="Q22"/>
  <c r="F129"/>
  <c r="Q146"/>
  <c r="F164"/>
  <c r="AT18"/>
  <c r="S22"/>
  <c r="S146"/>
  <c r="F132"/>
  <c r="F71"/>
  <c r="AR26"/>
  <c r="P18"/>
  <c r="F149"/>
  <c r="F95"/>
  <c r="AX75"/>
  <c r="U146"/>
  <c r="U22"/>
  <c r="F139"/>
  <c r="E14" i="5" s="1"/>
  <c r="F69" i="1"/>
  <c r="X117"/>
  <c r="X26"/>
  <c r="F55"/>
  <c r="AZ26"/>
  <c r="AZ117"/>
  <c r="R22"/>
  <c r="R146"/>
  <c r="F131"/>
  <c r="O26"/>
  <c r="O117"/>
  <c r="F46"/>
  <c r="F113"/>
  <c r="X75"/>
  <c r="O75"/>
  <c r="F90"/>
  <c r="F51"/>
  <c r="AX117"/>
  <c r="AX26"/>
  <c r="Y26"/>
  <c r="F70"/>
  <c r="Y117"/>
  <c r="AY75"/>
  <c r="F96"/>
  <c r="BB18"/>
  <c r="F159"/>
  <c r="F137"/>
  <c r="BA146"/>
  <c r="BA22"/>
  <c r="AQ22"/>
  <c r="F127"/>
  <c r="AQ146"/>
  <c r="AW117"/>
  <c r="AV117"/>
  <c r="CA75" l="1"/>
  <c r="J16" i="2"/>
  <c r="J18" s="1"/>
  <c r="E15" i="5"/>
  <c r="O146" i="1"/>
  <c r="O22"/>
  <c r="F119"/>
  <c r="AU18"/>
  <c r="F165"/>
  <c r="AQ18"/>
  <c r="F156"/>
  <c r="BA18"/>
  <c r="F166"/>
  <c r="R18"/>
  <c r="F160"/>
  <c r="T18"/>
  <c r="F167"/>
  <c r="W18"/>
  <c r="F170"/>
  <c r="AR75"/>
  <c r="F115"/>
  <c r="AW22"/>
  <c r="AW146"/>
  <c r="F123"/>
  <c r="AR22"/>
  <c r="F144"/>
  <c r="AR146"/>
  <c r="S18"/>
  <c r="F161"/>
  <c r="Q18"/>
  <c r="F158"/>
  <c r="AY18"/>
  <c r="F154"/>
  <c r="AV22"/>
  <c r="F122"/>
  <c r="AV146"/>
  <c r="Y22"/>
  <c r="Y146"/>
  <c r="F143"/>
  <c r="AX22"/>
  <c r="AX146"/>
  <c r="F124"/>
  <c r="AZ22"/>
  <c r="F128"/>
  <c r="AZ146"/>
  <c r="X22"/>
  <c r="F142"/>
  <c r="X146"/>
  <c r="U18"/>
  <c r="F168"/>
  <c r="AS75"/>
  <c r="F105"/>
  <c r="AS26"/>
  <c r="F61"/>
  <c r="AS117"/>
  <c r="H16" i="2"/>
  <c r="H18" s="1"/>
  <c r="AZ18" i="1" l="1"/>
  <c r="F157"/>
  <c r="AX18"/>
  <c r="F153"/>
  <c r="O18"/>
  <c r="F148"/>
  <c r="Y18"/>
  <c r="F172"/>
  <c r="F134"/>
  <c r="E16" i="2" s="1"/>
  <c r="AS146" i="1"/>
  <c r="AS22"/>
  <c r="AR18"/>
  <c r="F173"/>
  <c r="AW18"/>
  <c r="F152"/>
  <c r="X18"/>
  <c r="F171"/>
  <c r="AV18"/>
  <c r="F151"/>
  <c r="AS18" l="1"/>
  <c r="F163"/>
  <c r="I16" i="2"/>
  <c r="I18" s="1"/>
  <c r="E18"/>
</calcChain>
</file>

<file path=xl/sharedStrings.xml><?xml version="1.0" encoding="utf-8"?>
<sst xmlns="http://schemas.openxmlformats.org/spreadsheetml/2006/main" count="1810" uniqueCount="294">
  <si>
    <t>Smeta.RU  (495) 974-1589</t>
  </si>
  <si>
    <t>_PS_</t>
  </si>
  <si>
    <t>Smeta.RU</t>
  </si>
  <si>
    <t/>
  </si>
  <si>
    <t>Новый объект</t>
  </si>
  <si>
    <t>Ремонт трансформатора ТМ</t>
  </si>
  <si>
    <t>Сметные нормы списания</t>
  </si>
  <si>
    <t>Коды ценников</t>
  </si>
  <si>
    <t>ФЕР-2001 (редакция 2017 г)</t>
  </si>
  <si>
    <t>ТР для Версии 10: Центральные регионы (с учетом п-ма 2536-ИП/12/ГС от 22.03.2017 г</t>
  </si>
  <si>
    <t>Поправки  для ГСН-2017 от 31.03.2017 г</t>
  </si>
  <si>
    <t>Ремонт ТМ</t>
  </si>
  <si>
    <t>Новый раздел</t>
  </si>
  <si>
    <t>Работы</t>
  </si>
  <si>
    <t>1</t>
  </si>
  <si>
    <t>06-01010119-02</t>
  </si>
  <si>
    <t>Ремонт и замена силовых масляных трансформаторов. Трансформаторы, трехфазные двухобмоточные класса напряжения до 10 кВ, переключаемые без возбуждения. Мощность трансформатора 2500 кВА. Группа работ 2</t>
  </si>
  <si>
    <t>шт.</t>
  </si>
  <si>
    <t>БЦРЭО РАО ЕЭС, сб.06,разд.01,поз.010119-02</t>
  </si>
  <si>
    <t>Прочие работы</t>
  </si>
  <si>
    <t>Базовые цены ремонт энергетического оборудования РАО ЕЭС России.</t>
  </si>
  <si>
    <t>(03)</t>
  </si>
  <si>
    <t>2</t>
  </si>
  <si>
    <t>06-01060201-01</t>
  </si>
  <si>
    <t>Ремонт и замена узлов трансформаторов. Ремонт вводов съемных, класса напряжения до 35 кВ. Номинальный ток до 630 А</t>
  </si>
  <si>
    <t>БЦРЭО РАО ЕЭС, сб.06,разд.01,поз.060201-01</t>
  </si>
  <si>
    <t>3</t>
  </si>
  <si>
    <t>06-01060802-02</t>
  </si>
  <si>
    <t>Ремонт и замена узлов трансформаторов. Переключающие устройства ПБВ. Класс напряжения 35 кВ. Группа работ 2</t>
  </si>
  <si>
    <t>БЦРЭО РАО ЕЭС, сб.06,разд.01,поз.060802-02</t>
  </si>
  <si>
    <t>4</t>
  </si>
  <si>
    <t>06-01061302-02</t>
  </si>
  <si>
    <t>Ремонт и замена узлов трансформаторов. Термосифонные фильтры. Тип ТФ-16, ТФ-25. Группа работ 2</t>
  </si>
  <si>
    <t>БЦРЭО РАО ЕЭС, сб.06,разд.01,поз.061302-02</t>
  </si>
  <si>
    <t>5</t>
  </si>
  <si>
    <t>06-01061402-02</t>
  </si>
  <si>
    <t>Ремонт и замена узлов трансформаторов. Расширители трансформаторов без пленочной защиты масла. Диаметр расширителя свыше 200 до 500 мм. Группа работ 2</t>
  </si>
  <si>
    <t>БЦРЭО РАО ЕЭС, сб.06,разд.01,поз.061402-02</t>
  </si>
  <si>
    <t>6</t>
  </si>
  <si>
    <t>06-01061602-02</t>
  </si>
  <si>
    <t>Ремонт и замена узлов трансформаторов. Радиаторы прямотрубные и с гнутыми трубами. Расстояние между центрами патрубков свыше 1200 до 1880 мм. Радиатор однорядный. Группа работ 2</t>
  </si>
  <si>
    <t>РАДИАТОР</t>
  </si>
  <si>
    <t>БЦРЭО РАО ЕЭС, сб.06,разд.01,поз.061602-02</t>
  </si>
  <si>
    <t>7</t>
  </si>
  <si>
    <t>06-01061801-02</t>
  </si>
  <si>
    <t>Ремонт и замена узлов трансформаторов. Выхлопные трубы. Диаметр труб до 100 мм. Группа работ 2</t>
  </si>
  <si>
    <t>БЦРЭО РАО ЕЭС, сб.06,разд.01,поз.061801-02</t>
  </si>
  <si>
    <t>8</t>
  </si>
  <si>
    <t>06-01062203-01</t>
  </si>
  <si>
    <t>Ремонт и замена узлов трансформаторов. Ремонт бака трансформатора. Мощность трансформатора свыше 1800 до 4000 кВА</t>
  </si>
  <si>
    <t>БЦРЭО РАО ЕЭС, сб.06,разд.01,поз.062203-01</t>
  </si>
  <si>
    <t>9</t>
  </si>
  <si>
    <t>06-01070601-01</t>
  </si>
  <si>
    <t>Пропиточно-сушильные работы. Сушка обмоток класса напряжения до 35 кВ. Мощность трансформатора свыше 1600 до 16000 кВА</t>
  </si>
  <si>
    <t>1 обмотка</t>
  </si>
  <si>
    <t>БЦРЭО РАО ЕЭС, сб.06,разд.01,поз.070601-01</t>
  </si>
  <si>
    <t>10</t>
  </si>
  <si>
    <t>06-01090101-02</t>
  </si>
  <si>
    <t>Силовые трехфазные трансформаторы. Испытания силовых трехфазных трансформаторов. Осмотр и оценка состояния обмоток. Трансформатор напряжением 35 кВ.</t>
  </si>
  <si>
    <t>1 трансформатор</t>
  </si>
  <si>
    <t>БЦРЭО РАО ЕЭС, сб.06,разд.01,поз.090101-02</t>
  </si>
  <si>
    <t>11</t>
  </si>
  <si>
    <t>06-01090102-02</t>
  </si>
  <si>
    <t>Силовые трехфазные трансформаторы. Испытания силовых трехфазных трансформаторов. Измерение сопротивления изоляции обмоток. Трансформатор напряжением 35 кВ.</t>
  </si>
  <si>
    <t>БЦРЭО РАО ЕЭС, сб.06,разд.01,поз.090102-02</t>
  </si>
  <si>
    <t>12</t>
  </si>
  <si>
    <t>06-01090106-02</t>
  </si>
  <si>
    <t>Силовые трехфазные трансформаторы. Испытания силовых трехфазных трансформаторов. Измерение сопротивления обмоток постоянному току. Трансформатор напряжением 35 кВ.</t>
  </si>
  <si>
    <t>БЦРЭО РАО ЕЭС, сб.06,разд.01,поз.090106-02</t>
  </si>
  <si>
    <t>13</t>
  </si>
  <si>
    <t>06-01090107-02</t>
  </si>
  <si>
    <t>Силовые трехфазные трансформаторы. Испытания силовых трехфазных трансформаторов. Проверка коэффициента трансформации. Трансформатор напряжением 35 кВ.</t>
  </si>
  <si>
    <t>БЦРЭО РАО ЕЭС, сб.06,разд.01,поз.090107-02</t>
  </si>
  <si>
    <t>14</t>
  </si>
  <si>
    <t>06-01090108-02</t>
  </si>
  <si>
    <t>Силовые трехфазные трансформаторы. Испытания силовых трехфазных трансформаторов. Проверка группы соединения обмоток. Трансформатор напряжением 35 кВ.</t>
  </si>
  <si>
    <t>БЦРЭО РАО ЕЭС, сб.06,разд.01,поз.090108-02</t>
  </si>
  <si>
    <t>15</t>
  </si>
  <si>
    <t>06-01090109-02</t>
  </si>
  <si>
    <t>Силовые трехфазные трансформаторы. Испытания силовых трехфазных трансформаторов. Измерение тока с потерь холостого хода. Трансформатор напряжением 35 кВ.</t>
  </si>
  <si>
    <t>БЦРЭО РАО ЕЭС, сб.06,разд.01,поз.090109-02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</si>
  <si>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</si>
  <si>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</si>
  <si>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</si>
  <si>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</si>
  <si>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</si>
  <si>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</si>
  <si>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</si>
  <si>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</si>
  <si>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</si>
  <si>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</si>
  <si>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</si>
  <si>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</si>
  <si>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</si>
  <si>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</si>
  <si>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</si>
  <si>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</si>
  <si>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</si>
  <si>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</si>
  <si>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</si>
  <si>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</si>
  <si>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</si>
  <si>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</si>
  <si>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</si>
  <si>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</si>
  <si>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</si>
  <si>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</si>
  <si>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</si>
  <si>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</si>
  <si>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</si>
  <si>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</si>
  <si>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</si>
  <si>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</si>
  <si>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</si>
  <si>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</si>
  <si>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</si>
  <si>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</si>
  <si>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</si>
  <si>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</si>
  <si>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</si>
  <si>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</si>
  <si>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</si>
  <si>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</si>
  <si>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</si>
  <si>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</si>
  <si>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</si>
  <si>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</si>
  <si>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</si>
  <si>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</si>
  <si>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</si>
  <si>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</si>
  <si>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</si>
  <si>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</si>
  <si>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Материалы</t>
  </si>
  <si>
    <t>16</t>
  </si>
  <si>
    <t>Материал из прайса</t>
  </si>
  <si>
    <t>Термометр ТКП-160Cr-М-1</t>
  </si>
  <si>
    <t>ШТ</t>
  </si>
  <si>
    <t>Материалы строительные</t>
  </si>
  <si>
    <t>Материалы, изделия и конструкции</t>
  </si>
  <si>
    <t>материалы (03)</t>
  </si>
  <si>
    <t>5 800</t>
  </si>
  <si>
    <t>17</t>
  </si>
  <si>
    <t>Силикагель технический КСМГ</t>
  </si>
  <si>
    <t>кг</t>
  </si>
  <si>
    <t>168</t>
  </si>
  <si>
    <t>18</t>
  </si>
  <si>
    <t>Мембраны для выхлопной трубы</t>
  </si>
  <si>
    <t>КОМПЛЕКТ</t>
  </si>
  <si>
    <t>860</t>
  </si>
  <si>
    <t>19</t>
  </si>
  <si>
    <t>Текстолит ПТ 10</t>
  </si>
  <si>
    <t>264</t>
  </si>
  <si>
    <t>20</t>
  </si>
  <si>
    <t>Трансформаторное масло</t>
  </si>
  <si>
    <t>82</t>
  </si>
  <si>
    <t>21</t>
  </si>
  <si>
    <t>Электрокартон ЭВ 0,1</t>
  </si>
  <si>
    <t>120,34</t>
  </si>
  <si>
    <t>22</t>
  </si>
  <si>
    <t>Электроизоляционная бумага КТ50</t>
  </si>
  <si>
    <t>105,08</t>
  </si>
  <si>
    <t>23</t>
  </si>
  <si>
    <t>Киперная лента 20мм</t>
  </si>
  <si>
    <t>м/п</t>
  </si>
  <si>
    <t>2,96</t>
  </si>
  <si>
    <t>24</t>
  </si>
  <si>
    <t>Уплотнитель соединения УМ10</t>
  </si>
  <si>
    <t>8 046,25</t>
  </si>
  <si>
    <t>25</t>
  </si>
  <si>
    <t>Расходные материалы (метизы, электроды, флюг, растворитель, грунт, эмаль)</t>
  </si>
  <si>
    <t>4 580</t>
  </si>
  <si>
    <t>СТР_РЕК</t>
  </si>
  <si>
    <t>СТРОИТЕЛЬСТВО и РЕКОНСТРУКЦИЯ  зданий и сооружений всех назначений</t>
  </si>
  <si>
    <t>РЕМ_ЖИЛ</t>
  </si>
  <si>
    <t>КАП. РЕМ. ЖИЛЫХ И ОБЩЕСТВЕННЫХ ЗДАНИЙ</t>
  </si>
  <si>
    <t>РЕМ_ПР</t>
  </si>
  <si>
    <t>КАП. РЕМ. ПРОИЗВОДСТВЕННЫХ ЗД, и СООРУЖЕНИЙ,  НАРУЖНЫХ ИНЖЕНЕРНЫХ СЕТЕЙ, УЛИЦ И ДОРОГ МЕСТНОГО ЗНАЧЕНИЯ, МОСТОВ И ПУТЕПРОВОДОВ</t>
  </si>
  <si>
    <t>УПР</t>
  </si>
  <si>
    <t>{вкл} - УПРОЩЕННОЕ НАЛОГООБЛОЖЕНИЕ</t>
  </si>
  <si>
    <t>Для всех  расценок. (  при применении упрощенной системы налогообложения)  · {УПР} - ( вкл.)    -  при упрощенной системе   ;  к = 0,9 к СП ( к= 0,7 к НР отменен с 1.01.11)  · {УПР} - ( выкл.) -  при  обычной системе налогообложения</t>
  </si>
  <si>
    <t>ХОЗ</t>
  </si>
  <si>
    <t>{вкл} - ХОЗЯЙСТВЕННЫЙ СПОСОБ</t>
  </si>
  <si>
    <t>Для всех  расценок. (  при хозяйственном способе производства работ):  · {ХОЗ} - ( вкл.)    -  при  хоз. способе (к=0,6 к НР )  · {ХОЗ} - ( выкл.) -  при обычном способе производства работ</t>
  </si>
  <si>
    <t>СЛЖ</t>
  </si>
  <si>
    <t>{вкл} -  При  РЕКОНСТРУКЦИИ сложных объектов, РЕКОНСТРУКЦИИ и КАП. РЕМОНТЕ объектов с дейст. яд. реакторами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</si>
  <si>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</si>
  <si>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М/Т/Я</t>
  </si>
  <si>
    <t>Работы по строительству мостов, тоннелей, метрополитенов, атомных станций, объектов с ядерным топливом и радиокативными отходами ( письмо Госстроя РФ № 2536-ИП/12/ГС от 27.11.12), коэффициенты к НР =0,85 и к СП-0,8 не назначаются</t>
  </si>
  <si>
    <t>ОПТ/В</t>
  </si>
  <si>
    <t>{вкл}    - Прокладка  МЕЖДУГОРОДНИХ  ВОЛОКОННО-ОПТИЧЕСКИХ ЛИНИЙ (для ФЕРм10, отд. 6 разд.3)  {выкл} - Прокладка  ГОРОДСКИХ               ВОЛОКОННО-ОПТИТЕСКИХ ЛИНИЙ  (для ФЕРм10, отд. 6 разд.3)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</si>
  <si>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</si>
  <si>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ЗАКР</t>
  </si>
  <si>
    <t>{вкл}   -  Обслуживающие и сопутстующие работы в тоннелях при  производве работ ЗАКРЫТЫМ СПОСОБОМ   {выкл} - Обслуживающие и сопутстующие работы в тоннелях при  производве работ  ОТКРЫТЫМ                       (ФЕР-29, разд.04 )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</si>
  <si>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</si>
  <si>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АВИ</t>
  </si>
  <si>
    <t>(вкл)   -  При работах по ДИСПЕТЧЕРЕЗАЦИИ управления движением АВИАТРАНСПОРТОМ {вкл}  (монтажные работы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</si>
  <si>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</si>
  <si>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АЭС</t>
  </si>
  <si>
    <t>(вкл)  -  Производство эл./монт. работ на АЭС ( ФЕРм -08 , отдел 01-03 ),  и контроль свар. швов  на АЭС {вкл}  (ФЕРм-39, отд. 02 и 03 )  (вык) -  Произовдство эл./монт. работ  и и контроль свар. швов на ОБЫЧНЫХ СООРУЖ,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</si>
  <si>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</si>
  <si>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Инд_исп.Сводный</t>
  </si>
  <si>
    <t>Используется Индекс "по сводному"</t>
  </si>
  <si>
    <t>К_НР_РЕМ</t>
  </si>
  <si>
    <t>при ремонте жилых и общественных зданий если  ( если {РЕМ_ЖИЛ}= [вкл.]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</si>
  <si>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</si>
  <si>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К_СП_РЕМ</t>
  </si>
  <si>
    <t>к нормам СП при капитальном ремонте зданий и сооружений всех назначений ( если или {РЕМ_ЖИЛ}=[вкл] , или (РЕМ_ПР}=[вкл] )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</si>
  <si>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</si>
  <si>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К_НР_05</t>
  </si>
  <si>
    <t>К нормам НР  с 1.01.2005 по 1.01.2011</t>
  </si>
  <si>
    <t>Для норм НР с 1.01.2011 года:  · {_ТЕК_НР} = 0.85  -  Коэффициент   учитывающий изменение нормы страховых взносов с  1.01.1 - (при расчете в текущем уровне цен  индексами по статьям затрат )  · {_ТЕК_НР} = 1,00  -  при расчет в текущем уровне цен и при уп</t>
  </si>
  <si>
    <t>К_НР_11</t>
  </si>
  <si>
    <t>Коэфф.  к НР для текущего уровня цен с 01.01.2011  при обычном и упрощенном налогообложении  при постатейной индексации</t>
  </si>
  <si>
    <t>К_СП_11</t>
  </si>
  <si>
    <t>Коэф. к  СП в текущем уровне цен  с 01.01.2011</t>
  </si>
  <si>
    <t>Для норм СП с 1.01.2011 года:  · {_ТЕК_СП} = 0.80  -  Коэффициент   учитывающий изменение нормы страховых взносов с  1.01.11 - (при расчете в текущем уровне цен  индексами по статьям затрат )  · {_ТЕК_СП} = 1,00  -  без учета</t>
  </si>
  <si>
    <t>К_НР_12</t>
  </si>
  <si>
    <t>Корректировка НР с 03.12.12   если (М/Т/Я) = {выкл.}</t>
  </si>
  <si>
    <t>К_СП_12</t>
  </si>
  <si>
    <t>Корректировка СП с 03.12.12  в текущем уровне цен по письму  2536-ИП/12/ГС от 27.11.12  ( если (М/Т/Я) = {выкл.} )</t>
  </si>
  <si>
    <t>К_НР_УПР</t>
  </si>
  <si>
    <t>Коэф. к  НР при упрощенном налогообложении    ( если {УПР} = [вкл] )</t>
  </si>
  <si>
    <t>К_СП_УПР</t>
  </si>
  <si>
    <t>Коэф. к СП при упрощенном налогообложении    ( если {УПР} = [вкл] )</t>
  </si>
  <si>
    <t>К_НР_ХОЗ</t>
  </si>
  <si>
    <t>Коэф. к НР при хозяйственном способе производства работ   ( если {ХОЗ}= {вкл} )</t>
  </si>
  <si>
    <t>К_НР_СЛЖ</t>
  </si>
  <si>
    <t>Коэф.  при реконструкции сложных объектов  и  кап. ремонте объектов с яд. реакторами   ( если {СЛЖ} = [вкл] )</t>
  </si>
  <si>
    <t>Р_ОКР</t>
  </si>
  <si>
    <t>Разрядность округления результата расчета НР и СП  ( с 01.01.2011 - до целых )</t>
  </si>
  <si>
    <t>К_НР_УПР_ПУ</t>
  </si>
  <si>
    <t>Коэф. к НР при упрощенном налогообложении ( если {УПР} = [вкл] ) для расценок на изготовление материалов, полуфабрикатов, а также металлических и трубопроводных заготовок, изготовляемых в построечных условиях</t>
  </si>
  <si>
    <t>2017</t>
  </si>
  <si>
    <t>_OBSM_</t>
  </si>
  <si>
    <t>1-2.7-МЭ05</t>
  </si>
  <si>
    <t>Затраты труда рабочих, разряд работ 2.7</t>
  </si>
  <si>
    <t>чел.-ч</t>
  </si>
  <si>
    <t>1-2.5-МЭ05</t>
  </si>
  <si>
    <t>Затраты труда рабочих, разряд работ 2.5</t>
  </si>
  <si>
    <t>1-3.9-МЭ05</t>
  </si>
  <si>
    <t>Затраты труда рабочих, разряд работ 3.9</t>
  </si>
  <si>
    <t>1-3.5-МЭ05</t>
  </si>
  <si>
    <t>Затраты труда рабочих, разряд работ 3.5</t>
  </si>
  <si>
    <t>1-4.1-МЭ05</t>
  </si>
  <si>
    <t>Затраты труда рабочих, разряд работ 4.1</t>
  </si>
  <si>
    <t>1-3.0-МЭ05</t>
  </si>
  <si>
    <t>Затраты труда рабочих, разряд работ 3</t>
  </si>
  <si>
    <t>1-4.5-МЭ05</t>
  </si>
  <si>
    <t>Затраты труда рабочих, разряд работ 4.5</t>
  </si>
  <si>
    <t xml:space="preserve">Наименование объекта:  </t>
  </si>
  <si>
    <t>Сметная стоимость</t>
  </si>
  <si>
    <t>тыс.руб</t>
  </si>
  <si>
    <t>Нормативная трудоемкость</t>
  </si>
  <si>
    <t>Сметная заработная плата</t>
  </si>
  <si>
    <t>№ п/п</t>
  </si>
  <si>
    <t>Наименование</t>
  </si>
  <si>
    <t>Шифр и № позиции норматива</t>
  </si>
  <si>
    <t>Единица измерения</t>
  </si>
  <si>
    <t>Кол-во</t>
  </si>
  <si>
    <t>Цена базовая</t>
  </si>
  <si>
    <t>Стоимость</t>
  </si>
  <si>
    <t>Составлена в ценах июль 2017 года</t>
  </si>
  <si>
    <t>Коэфф. к ОЗП</t>
  </si>
  <si>
    <t>Коэфф. к эксплуатации машин</t>
  </si>
  <si>
    <t>Коэфф. к материалам</t>
  </si>
  <si>
    <t>Коэфф. к ЗПМ</t>
  </si>
  <si>
    <r>
      <t>Термометр ТКП-160Cr-М-1</t>
    </r>
    <r>
      <rPr>
        <i/>
        <sz val="10"/>
        <rFont val="Arial"/>
        <family val="2"/>
        <charset val="204"/>
      </rPr>
      <t xml:space="preserve">
Базисная стоимость: 5 800,00 = 5 800</t>
    </r>
  </si>
  <si>
    <r>
      <t>Силикагель технический КСМГ</t>
    </r>
    <r>
      <rPr>
        <i/>
        <sz val="10"/>
        <rFont val="Arial"/>
        <family val="2"/>
        <charset val="204"/>
      </rPr>
      <t xml:space="preserve">
Базисная стоимость: 168,00 = 168</t>
    </r>
  </si>
  <si>
    <r>
      <t>Мембраны для выхлопной трубы</t>
    </r>
    <r>
      <rPr>
        <i/>
        <sz val="10"/>
        <rFont val="Arial"/>
        <family val="2"/>
        <charset val="204"/>
      </rPr>
      <t xml:space="preserve">
Базисная стоимость: 860,00 = 860</t>
    </r>
  </si>
  <si>
    <r>
      <t>Текстолит ПТ 10</t>
    </r>
    <r>
      <rPr>
        <i/>
        <sz val="10"/>
        <rFont val="Arial"/>
        <family val="2"/>
        <charset val="204"/>
      </rPr>
      <t xml:space="preserve">
Базисная стоимость: 264,00 = 264</t>
    </r>
  </si>
  <si>
    <r>
      <t>Трансформаторное масло</t>
    </r>
    <r>
      <rPr>
        <i/>
        <sz val="10"/>
        <rFont val="Arial"/>
        <family val="2"/>
        <charset val="204"/>
      </rPr>
      <t xml:space="preserve">
Базисная стоимость: 82,00 = 82</t>
    </r>
  </si>
  <si>
    <r>
      <t>Электрокартон ЭВ 0,1</t>
    </r>
    <r>
      <rPr>
        <i/>
        <sz val="10"/>
        <rFont val="Arial"/>
        <family val="2"/>
        <charset val="204"/>
      </rPr>
      <t xml:space="preserve">
Базисная стоимость: 120,34 = 120,34</t>
    </r>
  </si>
  <si>
    <r>
      <t>Электроизоляционная бумага КТ50</t>
    </r>
    <r>
      <rPr>
        <i/>
        <sz val="10"/>
        <rFont val="Arial"/>
        <family val="2"/>
        <charset val="204"/>
      </rPr>
      <t xml:space="preserve">
Базисная стоимость: 105,08 = 105,08</t>
    </r>
  </si>
  <si>
    <r>
      <t>Киперная лента 20мм</t>
    </r>
    <r>
      <rPr>
        <i/>
        <sz val="10"/>
        <rFont val="Arial"/>
        <family val="2"/>
        <charset val="204"/>
      </rPr>
      <t xml:space="preserve">
Базисная стоимость: 2,96 = 2,96</t>
    </r>
  </si>
  <si>
    <r>
      <t>Уплотнитель соединения УМ10</t>
    </r>
    <r>
      <rPr>
        <i/>
        <sz val="10"/>
        <rFont val="Arial"/>
        <family val="2"/>
        <charset val="204"/>
      </rPr>
      <t xml:space="preserve">
Базисная стоимость: 8 046,25 = 8 046,25</t>
    </r>
  </si>
  <si>
    <r>
      <t>Расходные материалы (метизы, электроды, флюг, растворитель, грунт, эмаль)</t>
    </r>
    <r>
      <rPr>
        <i/>
        <sz val="10"/>
        <rFont val="Arial"/>
        <family val="2"/>
        <charset val="204"/>
      </rPr>
      <t xml:space="preserve">
Базисная стоимость: 4 580,00 = 4 580</t>
    </r>
  </si>
  <si>
    <t xml:space="preserve">Составил    </t>
  </si>
  <si>
    <t>[должность,подпись(инициалы,фамилия)]</t>
  </si>
  <si>
    <t xml:space="preserve">Проверил    </t>
  </si>
  <si>
    <t>М.П.  "__ " ____________ 2017 г.</t>
  </si>
  <si>
    <t>Директор ___________________ Марченко А.А.</t>
  </si>
  <si>
    <t>Локальная смета №1</t>
  </si>
  <si>
    <t>Выполнение работ по ремонту трансформатора ТМ-2500 кВА</t>
  </si>
  <si>
    <t>Смета составлена в соответствии с "Базовые цены на работы по ремонту энергетического оборудования, адекватные условиям функционирования конкурентного рынка услуг по ремонту и техперевооружению". Часть 6. Коэфф. пересчета в текущие цены К=3,07 (Письмо №6-17/5 от 27.01.2017 г.)</t>
  </si>
  <si>
    <t>Итого по разделу: Работы (без НДС)</t>
  </si>
  <si>
    <t>Итого по разделу: Материалы (с НДС)</t>
  </si>
  <si>
    <t>Итого по разделу: Материалы (без НДС)</t>
  </si>
  <si>
    <t>Итого по смете, разделы: Работы, Материалы без НДС</t>
  </si>
  <si>
    <t>НДС 18%</t>
  </si>
  <si>
    <t>Итого по локальной смете: Ремонт ТМ с НДС</t>
  </si>
  <si>
    <r>
      <t xml:space="preserve">Заказчик: </t>
    </r>
    <r>
      <rPr>
        <b/>
        <i/>
        <sz val="12"/>
        <rFont val="Times New Roman"/>
        <family val="1"/>
        <charset val="204"/>
      </rPr>
      <t xml:space="preserve"> МП "Горэлектросети"</t>
    </r>
  </si>
  <si>
    <t>Цена поставщика</t>
  </si>
  <si>
    <t>Трансформатор ТМ-2500 кВА 10/6 кВ, РП "Вашутино"</t>
  </si>
</sst>
</file>

<file path=xl/styles.xml><?xml version="1.0" encoding="utf-8"?>
<styleSheet xmlns="http://schemas.openxmlformats.org/spreadsheetml/2006/main">
  <numFmts count="3">
    <numFmt numFmtId="164" formatCode="#,##0.00;[Red]\-\ #,##0.00"/>
    <numFmt numFmtId="165" formatCode="#,##0.00####;[Red]\-\ #,##0.00####"/>
    <numFmt numFmtId="166" formatCode="#,##0.00_ ;[Red]\-#,##0.00\ "/>
  </numFmts>
  <fonts count="18">
    <font>
      <sz val="10"/>
      <name val="Arial"/>
      <charset val="204"/>
    </font>
    <font>
      <b/>
      <sz val="10"/>
      <color indexed="12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u/>
      <sz val="14"/>
      <name val="Arial"/>
      <family val="2"/>
      <charset val="204"/>
    </font>
    <font>
      <b/>
      <sz val="13"/>
      <name val="Arial"/>
      <family val="2"/>
      <charset val="204"/>
    </font>
    <font>
      <b/>
      <sz val="11"/>
      <name val="Arial"/>
      <family val="2"/>
      <charset val="204"/>
    </font>
    <font>
      <i/>
      <sz val="10"/>
      <name val="Arial"/>
      <family val="2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right" vertical="center"/>
    </xf>
    <xf numFmtId="0" fontId="10" fillId="0" borderId="5" xfId="0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wrapText="1"/>
    </xf>
    <xf numFmtId="165" fontId="10" fillId="0" borderId="1" xfId="0" applyNumberFormat="1" applyFont="1" applyBorder="1"/>
    <xf numFmtId="164" fontId="10" fillId="0" borderId="1" xfId="0" applyNumberFormat="1" applyFont="1" applyBorder="1"/>
    <xf numFmtId="165" fontId="10" fillId="0" borderId="0" xfId="0" applyNumberFormat="1" applyFont="1"/>
    <xf numFmtId="164" fontId="10" fillId="0" borderId="0" xfId="0" applyNumberFormat="1" applyFont="1"/>
    <xf numFmtId="0" fontId="8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64" fontId="14" fillId="0" borderId="1" xfId="0" applyNumberFormat="1" applyFont="1" applyBorder="1" applyAlignment="1">
      <alignment horizontal="right"/>
    </xf>
    <xf numFmtId="164" fontId="14" fillId="0" borderId="0" xfId="0" applyNumberFormat="1" applyFont="1" applyAlignment="1">
      <alignment horizontal="right"/>
    </xf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0" fillId="0" borderId="0" xfId="0" applyFont="1" applyAlignment="1"/>
    <xf numFmtId="166" fontId="0" fillId="0" borderId="0" xfId="0" applyNumberFormat="1"/>
    <xf numFmtId="0" fontId="16" fillId="0" borderId="0" xfId="0" applyFont="1" applyAlignment="1"/>
    <xf numFmtId="0" fontId="16" fillId="0" borderId="0" xfId="0" applyFont="1"/>
    <xf numFmtId="0" fontId="10" fillId="0" borderId="0" xfId="0" applyFont="1" applyAlignment="1">
      <alignment horizontal="left" vertical="top" wrapText="1"/>
    </xf>
    <xf numFmtId="0" fontId="14" fillId="0" borderId="0" xfId="0" applyFont="1" applyAlignment="1">
      <alignment horizontal="left" wrapText="1"/>
    </xf>
    <xf numFmtId="0" fontId="9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0" fillId="0" borderId="0" xfId="0" applyFont="1" applyAlignment="1">
      <alignment vertical="justify" wrapText="1"/>
    </xf>
    <xf numFmtId="0" fontId="10" fillId="0" borderId="0" xfId="0" applyFont="1" applyAlignment="1">
      <alignment wrapText="1"/>
    </xf>
    <xf numFmtId="0" fontId="16" fillId="0" borderId="0" xfId="0" applyFont="1" applyAlignment="1">
      <alignment vertical="justify" wrapText="1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0" fontId="8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1"/>
  <sheetViews>
    <sheetView tabSelected="1" zoomScaleNormal="100" workbookViewId="0">
      <selection activeCell="C9" sqref="C9:G9"/>
    </sheetView>
  </sheetViews>
  <sheetFormatPr defaultRowHeight="12.75"/>
  <cols>
    <col min="1" max="1" width="6.7109375" customWidth="1"/>
    <col min="2" max="2" width="40.7109375" customWidth="1"/>
    <col min="3" max="3" width="15.7109375" customWidth="1"/>
    <col min="4" max="7" width="12.7109375" customWidth="1"/>
    <col min="20" max="37" width="0" hidden="1" customWidth="1"/>
  </cols>
  <sheetData>
    <row r="1" spans="1:13">
      <c r="A1" s="9" t="str">
        <f>Source!B1</f>
        <v>Smeta.RU  (495) 974-1589</v>
      </c>
    </row>
    <row r="2" spans="1:13">
      <c r="A2" s="9"/>
    </row>
    <row r="3" spans="1:13" ht="15.75">
      <c r="A3" s="30" t="s">
        <v>291</v>
      </c>
      <c r="B3" s="30"/>
      <c r="C3" s="30"/>
      <c r="D3" s="30"/>
      <c r="E3" s="30"/>
      <c r="F3" s="10"/>
      <c r="G3" s="28"/>
      <c r="H3" s="28"/>
      <c r="I3" s="28"/>
      <c r="J3" s="28"/>
      <c r="K3" s="28"/>
    </row>
    <row r="4" spans="1:13" ht="34.5" customHeight="1">
      <c r="A4" s="30" t="s">
        <v>281</v>
      </c>
      <c r="B4" s="31"/>
      <c r="C4" s="30"/>
      <c r="D4" s="31"/>
      <c r="E4" s="31"/>
      <c r="F4" s="10"/>
      <c r="G4" s="28"/>
      <c r="H4" s="10"/>
      <c r="I4" s="28"/>
      <c r="J4" s="10"/>
      <c r="K4" s="10"/>
    </row>
    <row r="5" spans="1:13" ht="20.25" customHeight="1">
      <c r="A5" s="30"/>
      <c r="B5" s="41" t="s">
        <v>280</v>
      </c>
      <c r="C5" s="41"/>
      <c r="D5" s="41"/>
      <c r="E5" s="41"/>
      <c r="F5" s="10"/>
      <c r="G5" s="28"/>
      <c r="H5" s="39"/>
      <c r="I5" s="40"/>
      <c r="J5" s="40"/>
      <c r="K5" s="40"/>
    </row>
    <row r="6" spans="1:13">
      <c r="A6" s="9"/>
    </row>
    <row r="7" spans="1:13" ht="18">
      <c r="A7" s="44" t="s">
        <v>282</v>
      </c>
      <c r="B7" s="44"/>
      <c r="C7" s="44"/>
      <c r="D7" s="44"/>
      <c r="E7" s="44"/>
      <c r="F7" s="44"/>
      <c r="G7" s="44"/>
      <c r="H7" s="10"/>
      <c r="I7" s="10"/>
      <c r="J7" s="10"/>
      <c r="K7" s="10"/>
      <c r="L7" s="10"/>
      <c r="M7" s="10"/>
    </row>
    <row r="8" spans="1:13" ht="31.5" customHeight="1">
      <c r="A8" s="10"/>
      <c r="B8" s="42" t="s">
        <v>283</v>
      </c>
      <c r="C8" s="42"/>
      <c r="D8" s="42"/>
      <c r="E8" s="42"/>
      <c r="F8" s="42"/>
      <c r="G8" s="10"/>
      <c r="H8" s="10"/>
      <c r="I8" s="10"/>
      <c r="J8" s="10"/>
      <c r="K8" s="10"/>
      <c r="L8" s="10"/>
      <c r="M8" s="10"/>
    </row>
    <row r="9" spans="1:13" ht="23.25" customHeight="1">
      <c r="A9" s="10"/>
      <c r="B9" s="11" t="s">
        <v>250</v>
      </c>
      <c r="C9" s="45" t="s">
        <v>293</v>
      </c>
      <c r="D9" s="45"/>
      <c r="E9" s="45"/>
      <c r="F9" s="45"/>
      <c r="G9" s="45"/>
      <c r="H9" s="10"/>
      <c r="I9" s="10"/>
      <c r="J9" s="10"/>
      <c r="K9" s="10"/>
      <c r="L9" s="10"/>
      <c r="M9" s="10"/>
    </row>
    <row r="10" spans="1:13" ht="14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4.25" customHeight="1">
      <c r="A11" s="43" t="s">
        <v>284</v>
      </c>
      <c r="B11" s="43"/>
      <c r="C11" s="43"/>
      <c r="D11" s="43"/>
      <c r="E11" s="43"/>
      <c r="F11" s="43"/>
      <c r="G11" s="43"/>
      <c r="H11" s="10"/>
      <c r="I11" s="10"/>
      <c r="J11" s="10"/>
      <c r="K11" s="10"/>
      <c r="L11" s="10"/>
      <c r="M11" s="10"/>
    </row>
    <row r="12" spans="1:13" ht="42" customHeight="1">
      <c r="A12" s="43"/>
      <c r="B12" s="43"/>
      <c r="C12" s="43"/>
      <c r="D12" s="43"/>
      <c r="E12" s="43"/>
      <c r="F12" s="43"/>
      <c r="G12" s="43"/>
      <c r="H12" s="10"/>
      <c r="I12" s="10"/>
      <c r="J12" s="10"/>
      <c r="K12" s="10"/>
      <c r="L12" s="10"/>
      <c r="M12" s="10"/>
    </row>
    <row r="13" spans="1:13" ht="14.25">
      <c r="A13" s="46" t="s">
        <v>262</v>
      </c>
      <c r="B13" s="46"/>
      <c r="C13" s="48" t="s">
        <v>251</v>
      </c>
      <c r="D13" s="48"/>
      <c r="E13" s="49">
        <v>359.49790999999999</v>
      </c>
      <c r="F13" s="49"/>
      <c r="G13" s="8" t="s">
        <v>252</v>
      </c>
      <c r="H13" s="10"/>
      <c r="I13" s="10"/>
      <c r="J13" s="10"/>
      <c r="K13" s="10"/>
      <c r="L13" s="10"/>
      <c r="M13" s="10"/>
    </row>
    <row r="14" spans="1:13" ht="14.25">
      <c r="A14" s="46"/>
      <c r="B14" s="46"/>
      <c r="C14" s="48" t="s">
        <v>253</v>
      </c>
      <c r="D14" s="48"/>
      <c r="E14" s="50">
        <f>(Source!F139+Source!F140)</f>
        <v>260.57</v>
      </c>
      <c r="F14" s="51"/>
      <c r="G14" s="8" t="s">
        <v>237</v>
      </c>
      <c r="H14" s="10"/>
      <c r="I14" s="10"/>
      <c r="J14" s="10"/>
      <c r="K14" s="10"/>
      <c r="L14" s="10"/>
      <c r="M14" s="10"/>
    </row>
    <row r="15" spans="1:13" ht="14.25">
      <c r="A15" s="47"/>
      <c r="B15" s="47"/>
      <c r="C15" s="52" t="s">
        <v>254</v>
      </c>
      <c r="D15" s="52"/>
      <c r="E15" s="53">
        <f>(Source!F132+ Source!F131)/1000</f>
        <v>126.06955000000001</v>
      </c>
      <c r="F15" s="54"/>
      <c r="G15" s="8" t="s">
        <v>252</v>
      </c>
      <c r="H15" s="10"/>
      <c r="I15" s="10"/>
      <c r="J15" s="10"/>
      <c r="K15" s="10"/>
      <c r="L15" s="10"/>
      <c r="M15" s="10"/>
    </row>
    <row r="16" spans="1:13" ht="14.25">
      <c r="A16" s="35" t="s">
        <v>255</v>
      </c>
      <c r="B16" s="35" t="s">
        <v>256</v>
      </c>
      <c r="C16" s="35" t="s">
        <v>257</v>
      </c>
      <c r="D16" s="35" t="s">
        <v>258</v>
      </c>
      <c r="E16" s="35" t="s">
        <v>259</v>
      </c>
      <c r="F16" s="35" t="s">
        <v>260</v>
      </c>
      <c r="G16" s="35" t="s">
        <v>261</v>
      </c>
      <c r="H16" s="10"/>
      <c r="I16" s="10"/>
      <c r="J16" s="10"/>
      <c r="K16" s="10"/>
      <c r="L16" s="10"/>
      <c r="M16" s="10"/>
    </row>
    <row r="17" spans="1:28" ht="14.25">
      <c r="A17" s="36"/>
      <c r="B17" s="36"/>
      <c r="C17" s="36"/>
      <c r="D17" s="36"/>
      <c r="E17" s="36"/>
      <c r="F17" s="36"/>
      <c r="G17" s="36"/>
      <c r="H17" s="10"/>
      <c r="I17" s="10"/>
      <c r="J17" s="10"/>
      <c r="K17" s="10"/>
      <c r="L17" s="10"/>
      <c r="M17" s="10"/>
    </row>
    <row r="18" spans="1:28" ht="20.100000000000001" customHeight="1">
      <c r="A18" s="36"/>
      <c r="B18" s="36"/>
      <c r="C18" s="36"/>
      <c r="D18" s="36"/>
      <c r="E18" s="36"/>
      <c r="F18" s="37"/>
      <c r="G18" s="37"/>
      <c r="H18" s="10"/>
      <c r="I18" s="10"/>
      <c r="J18" s="10"/>
      <c r="K18" s="10"/>
      <c r="L18" s="10"/>
      <c r="M18" s="10"/>
    </row>
    <row r="19" spans="1:28" ht="14.25">
      <c r="A19" s="36"/>
      <c r="B19" s="36"/>
      <c r="C19" s="36"/>
      <c r="D19" s="36"/>
      <c r="E19" s="36"/>
      <c r="F19" s="35" t="s">
        <v>107</v>
      </c>
      <c r="G19" s="35" t="s">
        <v>107</v>
      </c>
      <c r="H19" s="10"/>
      <c r="I19" s="10"/>
      <c r="J19" s="10"/>
      <c r="K19" s="10"/>
      <c r="L19" s="10"/>
      <c r="M19" s="10"/>
    </row>
    <row r="20" spans="1:28" ht="20.100000000000001" customHeight="1">
      <c r="A20" s="37"/>
      <c r="B20" s="37"/>
      <c r="C20" s="37"/>
      <c r="D20" s="37"/>
      <c r="E20" s="37"/>
      <c r="F20" s="37"/>
      <c r="G20" s="37"/>
      <c r="H20" s="10"/>
      <c r="I20" s="10"/>
      <c r="J20" s="10"/>
      <c r="K20" s="10"/>
      <c r="L20" s="10"/>
      <c r="M20" s="10"/>
    </row>
    <row r="21" spans="1:28" ht="14.25">
      <c r="A21" s="12">
        <v>1</v>
      </c>
      <c r="B21" s="12">
        <v>2</v>
      </c>
      <c r="C21" s="12">
        <v>3</v>
      </c>
      <c r="D21" s="12">
        <v>4</v>
      </c>
      <c r="E21" s="12">
        <v>5</v>
      </c>
      <c r="F21" s="12">
        <v>6</v>
      </c>
      <c r="G21" s="12">
        <v>7</v>
      </c>
      <c r="H21" s="10"/>
      <c r="I21" s="10"/>
      <c r="J21" s="10"/>
      <c r="K21" s="10"/>
      <c r="L21" s="10"/>
      <c r="M21" s="10"/>
    </row>
    <row r="22" spans="1:28" ht="14.25">
      <c r="H22" s="10"/>
      <c r="I22" s="10"/>
      <c r="J22" s="10"/>
      <c r="K22" s="10"/>
      <c r="L22" s="10"/>
      <c r="M22" s="10"/>
    </row>
    <row r="23" spans="1:28" ht="16.5">
      <c r="A23" s="38" t="str">
        <f>CONCATENATE("Раздел: ",IF(Source!G24&lt;&gt;"Новый раздел", Source!G24, ""))</f>
        <v>Раздел: Работы</v>
      </c>
      <c r="B23" s="38"/>
      <c r="C23" s="38"/>
      <c r="D23" s="38"/>
      <c r="E23" s="38"/>
      <c r="F23" s="38"/>
      <c r="G23" s="38"/>
    </row>
    <row r="24" spans="1:28" ht="99.75">
      <c r="A24" s="13" t="str">
        <f>Source!E28</f>
        <v>1</v>
      </c>
      <c r="B24" s="13" t="str">
        <f>Source!G28</f>
        <v>Ремонт и замена силовых масляных трансформаторов. Трансформаторы, трехфазные двухобмоточные класса напряжения до 10 кВ, переключаемые без возбуждения. Мощность трансформатора 2500 кВА. Группа работ 2</v>
      </c>
      <c r="C24" s="13" t="str">
        <f>Source!F28</f>
        <v>06-01010119-02</v>
      </c>
      <c r="D24" s="14" t="str">
        <f>Source!H28</f>
        <v>шт.</v>
      </c>
      <c r="E24" s="10">
        <f>Source!I28</f>
        <v>1</v>
      </c>
      <c r="F24" s="15">
        <f>Source!AB28</f>
        <v>18948</v>
      </c>
      <c r="G24" s="16">
        <f>Source!O28</f>
        <v>58170.36</v>
      </c>
    </row>
    <row r="25" spans="1:28" ht="14.25">
      <c r="E25" s="10"/>
      <c r="F25" s="17">
        <f>Source!AF28</f>
        <v>18948</v>
      </c>
      <c r="G25" s="18">
        <f>Source!S28</f>
        <v>58170.36</v>
      </c>
      <c r="T25">
        <f>Source!O28</f>
        <v>58170.36</v>
      </c>
      <c r="U25">
        <f>Source!P28</f>
        <v>0</v>
      </c>
      <c r="V25">
        <f>Source!S28</f>
        <v>58170.36</v>
      </c>
      <c r="W25">
        <f>Source!Q28</f>
        <v>0</v>
      </c>
      <c r="X25">
        <f>Source!R28</f>
        <v>0</v>
      </c>
      <c r="Y25">
        <f>Source!U28</f>
        <v>126.2</v>
      </c>
      <c r="Z25">
        <f>Source!V28</f>
        <v>0</v>
      </c>
      <c r="AA25">
        <f>Source!X28</f>
        <v>0</v>
      </c>
      <c r="AB25">
        <f>Source!Y28</f>
        <v>0</v>
      </c>
    </row>
    <row r="26" spans="1:28">
      <c r="B26" s="19" t="s">
        <v>263</v>
      </c>
      <c r="C26" s="19">
        <f>Source!BA28</f>
        <v>3.07</v>
      </c>
    </row>
    <row r="27" spans="1:28">
      <c r="B27" s="19" t="s">
        <v>264</v>
      </c>
      <c r="C27" s="19">
        <f>Source!BB28</f>
        <v>3.07</v>
      </c>
    </row>
    <row r="28" spans="1:28">
      <c r="B28" s="19" t="s">
        <v>265</v>
      </c>
      <c r="C28" s="19">
        <f>Source!BC28</f>
        <v>3.07</v>
      </c>
    </row>
    <row r="29" spans="1:28">
      <c r="B29" s="19" t="s">
        <v>266</v>
      </c>
      <c r="C29" s="19">
        <f>Source!BS28</f>
        <v>3.07</v>
      </c>
    </row>
    <row r="30" spans="1:28" ht="57">
      <c r="A30" s="13" t="str">
        <f>Source!E29</f>
        <v>2</v>
      </c>
      <c r="B30" s="13" t="str">
        <f>Source!G29</f>
        <v>Ремонт и замена узлов трансформаторов. Ремонт вводов съемных, класса напряжения до 35 кВ. Номинальный ток до 630 А</v>
      </c>
      <c r="C30" s="13" t="str">
        <f>Source!F29</f>
        <v>06-01060201-01</v>
      </c>
      <c r="D30" s="14" t="str">
        <f>Source!H29</f>
        <v>шт.</v>
      </c>
      <c r="E30" s="10">
        <f>Source!I29</f>
        <v>6</v>
      </c>
      <c r="F30" s="15">
        <f>Source!AB29</f>
        <v>257</v>
      </c>
      <c r="G30" s="16">
        <f>Source!O29</f>
        <v>4733.9399999999996</v>
      </c>
    </row>
    <row r="31" spans="1:28" ht="14.25">
      <c r="E31" s="10"/>
      <c r="F31" s="17">
        <f>Source!AF29</f>
        <v>257</v>
      </c>
      <c r="G31" s="18">
        <f>Source!S29</f>
        <v>4733.9399999999996</v>
      </c>
      <c r="T31">
        <f>Source!O29</f>
        <v>4733.9399999999996</v>
      </c>
      <c r="U31">
        <f>Source!P29</f>
        <v>0</v>
      </c>
      <c r="V31">
        <f>Source!S29</f>
        <v>4733.9399999999996</v>
      </c>
      <c r="W31">
        <f>Source!Q29</f>
        <v>0</v>
      </c>
      <c r="X31">
        <f>Source!R29</f>
        <v>0</v>
      </c>
      <c r="Y31">
        <f>Source!U29</f>
        <v>10.199999999999999</v>
      </c>
      <c r="Z31">
        <f>Source!V29</f>
        <v>0</v>
      </c>
      <c r="AA31">
        <f>Source!X29</f>
        <v>0</v>
      </c>
      <c r="AB31">
        <f>Source!Y29</f>
        <v>0</v>
      </c>
    </row>
    <row r="32" spans="1:28">
      <c r="B32" s="19" t="s">
        <v>263</v>
      </c>
      <c r="C32" s="19">
        <f>Source!BA29</f>
        <v>3.07</v>
      </c>
    </row>
    <row r="33" spans="1:28">
      <c r="B33" s="19" t="s">
        <v>264</v>
      </c>
      <c r="C33" s="19">
        <f>Source!BB29</f>
        <v>3.07</v>
      </c>
    </row>
    <row r="34" spans="1:28">
      <c r="B34" s="19" t="s">
        <v>265</v>
      </c>
      <c r="C34" s="19">
        <f>Source!BC29</f>
        <v>3.07</v>
      </c>
    </row>
    <row r="35" spans="1:28">
      <c r="B35" s="19" t="s">
        <v>266</v>
      </c>
      <c r="C35" s="19">
        <f>Source!BS29</f>
        <v>3.07</v>
      </c>
    </row>
    <row r="36" spans="1:28" ht="57">
      <c r="A36" s="13" t="str">
        <f>Source!E30</f>
        <v>3</v>
      </c>
      <c r="B36" s="13" t="str">
        <f>Source!G30</f>
        <v>Ремонт и замена узлов трансформаторов. Переключающие устройства ПБВ. Класс напряжения 35 кВ. Группа работ 2</v>
      </c>
      <c r="C36" s="13" t="str">
        <f>Source!F30</f>
        <v>06-01060802-02</v>
      </c>
      <c r="D36" s="14" t="str">
        <f>Source!H30</f>
        <v>шт.</v>
      </c>
      <c r="E36" s="10">
        <f>Source!I30</f>
        <v>1</v>
      </c>
      <c r="F36" s="15">
        <f>Source!AB30</f>
        <v>2573</v>
      </c>
      <c r="G36" s="16">
        <f>Source!O30</f>
        <v>7899.11</v>
      </c>
    </row>
    <row r="37" spans="1:28" ht="14.25">
      <c r="E37" s="10"/>
      <c r="F37" s="17">
        <f>Source!AF30</f>
        <v>2573</v>
      </c>
      <c r="G37" s="18">
        <f>Source!S30</f>
        <v>7899.11</v>
      </c>
      <c r="T37">
        <f>Source!O30</f>
        <v>7899.11</v>
      </c>
      <c r="U37">
        <f>Source!P30</f>
        <v>0</v>
      </c>
      <c r="V37">
        <f>Source!S30</f>
        <v>7899.11</v>
      </c>
      <c r="W37">
        <f>Source!Q30</f>
        <v>0</v>
      </c>
      <c r="X37">
        <f>Source!R30</f>
        <v>0</v>
      </c>
      <c r="Y37">
        <f>Source!U30</f>
        <v>15</v>
      </c>
      <c r="Z37">
        <f>Source!V30</f>
        <v>0</v>
      </c>
      <c r="AA37">
        <f>Source!X30</f>
        <v>0</v>
      </c>
      <c r="AB37">
        <f>Source!Y30</f>
        <v>0</v>
      </c>
    </row>
    <row r="38" spans="1:28">
      <c r="B38" s="19" t="s">
        <v>263</v>
      </c>
      <c r="C38" s="19">
        <f>Source!BA30</f>
        <v>3.07</v>
      </c>
    </row>
    <row r="39" spans="1:28">
      <c r="B39" s="19" t="s">
        <v>264</v>
      </c>
      <c r="C39" s="19">
        <f>Source!BB30</f>
        <v>3.07</v>
      </c>
    </row>
    <row r="40" spans="1:28">
      <c r="B40" s="19" t="s">
        <v>265</v>
      </c>
      <c r="C40" s="19">
        <f>Source!BC30</f>
        <v>3.07</v>
      </c>
    </row>
    <row r="41" spans="1:28">
      <c r="B41" s="19" t="s">
        <v>266</v>
      </c>
      <c r="C41" s="19">
        <f>Source!BS30</f>
        <v>3.07</v>
      </c>
    </row>
    <row r="42" spans="1:28" ht="57">
      <c r="A42" s="13" t="str">
        <f>Source!E31</f>
        <v>4</v>
      </c>
      <c r="B42" s="13" t="str">
        <f>Source!G31</f>
        <v>Ремонт и замена узлов трансформаторов. Термосифонные фильтры. Тип ТФ-16, ТФ-25. Группа работ 2</v>
      </c>
      <c r="C42" s="13" t="str">
        <f>Source!F31</f>
        <v>06-01061302-02</v>
      </c>
      <c r="D42" s="14" t="str">
        <f>Source!H31</f>
        <v>шт.</v>
      </c>
      <c r="E42" s="10">
        <f>Source!I31</f>
        <v>1</v>
      </c>
      <c r="F42" s="15">
        <f>Source!AB31</f>
        <v>514</v>
      </c>
      <c r="G42" s="16">
        <f>Source!O31</f>
        <v>1577.98</v>
      </c>
    </row>
    <row r="43" spans="1:28" ht="14.25">
      <c r="E43" s="10"/>
      <c r="F43" s="17">
        <f>Source!AF31</f>
        <v>514</v>
      </c>
      <c r="G43" s="18">
        <f>Source!S31</f>
        <v>1577.98</v>
      </c>
      <c r="T43">
        <f>Source!O31</f>
        <v>1577.98</v>
      </c>
      <c r="U43">
        <f>Source!P31</f>
        <v>0</v>
      </c>
      <c r="V43">
        <f>Source!S31</f>
        <v>1577.98</v>
      </c>
      <c r="W43">
        <f>Source!Q31</f>
        <v>0</v>
      </c>
      <c r="X43">
        <f>Source!R31</f>
        <v>0</v>
      </c>
      <c r="Y43">
        <f>Source!U31</f>
        <v>3.5</v>
      </c>
      <c r="Z43">
        <f>Source!V31</f>
        <v>0</v>
      </c>
      <c r="AA43">
        <f>Source!X31</f>
        <v>0</v>
      </c>
      <c r="AB43">
        <f>Source!Y31</f>
        <v>0</v>
      </c>
    </row>
    <row r="44" spans="1:28">
      <c r="B44" s="19" t="s">
        <v>263</v>
      </c>
      <c r="C44" s="19">
        <f>Source!BA31</f>
        <v>3.07</v>
      </c>
    </row>
    <row r="45" spans="1:28">
      <c r="B45" s="19" t="s">
        <v>264</v>
      </c>
      <c r="C45" s="19">
        <f>Source!BB31</f>
        <v>3.07</v>
      </c>
    </row>
    <row r="46" spans="1:28">
      <c r="B46" s="19" t="s">
        <v>265</v>
      </c>
      <c r="C46" s="19">
        <f>Source!BC31</f>
        <v>3.07</v>
      </c>
    </row>
    <row r="47" spans="1:28">
      <c r="B47" s="19" t="s">
        <v>266</v>
      </c>
      <c r="C47" s="19">
        <f>Source!BS31</f>
        <v>3.07</v>
      </c>
    </row>
    <row r="48" spans="1:28" ht="71.25">
      <c r="A48" s="13" t="str">
        <f>Source!E32</f>
        <v>5</v>
      </c>
      <c r="B48" s="13" t="str">
        <f>Source!G32</f>
        <v>Ремонт и замена узлов трансформаторов. Расширители трансформаторов без пленочной защиты масла. Диаметр расширителя свыше 200 до 500 мм. Группа работ 2</v>
      </c>
      <c r="C48" s="13" t="str">
        <f>Source!F32</f>
        <v>06-01061402-02</v>
      </c>
      <c r="D48" s="14" t="str">
        <f>Source!H32</f>
        <v>шт.</v>
      </c>
      <c r="E48" s="10">
        <f>Source!I32</f>
        <v>1</v>
      </c>
      <c r="F48" s="15">
        <f>Source!AB32</f>
        <v>1613</v>
      </c>
      <c r="G48" s="16">
        <f>Source!O32</f>
        <v>4951.91</v>
      </c>
    </row>
    <row r="49" spans="1:28" ht="14.25">
      <c r="E49" s="10"/>
      <c r="F49" s="17">
        <f>Source!AF32</f>
        <v>1613</v>
      </c>
      <c r="G49" s="18">
        <f>Source!S32</f>
        <v>4951.91</v>
      </c>
      <c r="T49">
        <f>Source!O32</f>
        <v>4951.91</v>
      </c>
      <c r="U49">
        <f>Source!P32</f>
        <v>0</v>
      </c>
      <c r="V49">
        <f>Source!S32</f>
        <v>4951.91</v>
      </c>
      <c r="W49">
        <f>Source!Q32</f>
        <v>0</v>
      </c>
      <c r="X49">
        <f>Source!R32</f>
        <v>0</v>
      </c>
      <c r="Y49">
        <f>Source!U32</f>
        <v>9.9</v>
      </c>
      <c r="Z49">
        <f>Source!V32</f>
        <v>0</v>
      </c>
      <c r="AA49">
        <f>Source!X32</f>
        <v>0</v>
      </c>
      <c r="AB49">
        <f>Source!Y32</f>
        <v>0</v>
      </c>
    </row>
    <row r="50" spans="1:28">
      <c r="B50" s="19" t="s">
        <v>263</v>
      </c>
      <c r="C50" s="19">
        <f>Source!BA32</f>
        <v>3.07</v>
      </c>
    </row>
    <row r="51" spans="1:28">
      <c r="B51" s="19" t="s">
        <v>264</v>
      </c>
      <c r="C51" s="19">
        <f>Source!BB32</f>
        <v>3.07</v>
      </c>
    </row>
    <row r="52" spans="1:28">
      <c r="B52" s="19" t="s">
        <v>265</v>
      </c>
      <c r="C52" s="19">
        <f>Source!BC32</f>
        <v>3.07</v>
      </c>
    </row>
    <row r="53" spans="1:28">
      <c r="B53" s="19" t="s">
        <v>266</v>
      </c>
      <c r="C53" s="19">
        <f>Source!BS32</f>
        <v>3.07</v>
      </c>
    </row>
    <row r="54" spans="1:28" ht="85.5">
      <c r="A54" s="13" t="str">
        <f>Source!E33</f>
        <v>6</v>
      </c>
      <c r="B54" s="13" t="str">
        <f>Source!G33</f>
        <v>Ремонт и замена узлов трансформаторов. Радиаторы прямотрубные и с гнутыми трубами. Расстояние между центрами патрубков свыше 1200 до 1880 мм. Радиатор однорядный. Группа работ 2</v>
      </c>
      <c r="C54" s="13" t="str">
        <f>Source!F33</f>
        <v>06-01061602-02</v>
      </c>
      <c r="D54" s="14" t="str">
        <f>Source!H33</f>
        <v>РАДИАТОР</v>
      </c>
      <c r="E54" s="10">
        <f>Source!I33</f>
        <v>5</v>
      </c>
      <c r="F54" s="15">
        <f>Source!AB33</f>
        <v>1082</v>
      </c>
      <c r="G54" s="16">
        <f>Source!O33</f>
        <v>16608.7</v>
      </c>
    </row>
    <row r="55" spans="1:28" ht="14.25">
      <c r="E55" s="10"/>
      <c r="F55" s="17">
        <f>Source!AF33</f>
        <v>1082</v>
      </c>
      <c r="G55" s="18">
        <f>Source!S33</f>
        <v>16608.7</v>
      </c>
      <c r="T55">
        <f>Source!O33</f>
        <v>16608.7</v>
      </c>
      <c r="U55">
        <f>Source!P33</f>
        <v>0</v>
      </c>
      <c r="V55">
        <f>Source!S33</f>
        <v>16608.7</v>
      </c>
      <c r="W55">
        <f>Source!Q33</f>
        <v>0</v>
      </c>
      <c r="X55">
        <f>Source!R33</f>
        <v>0</v>
      </c>
      <c r="Y55">
        <f>Source!U33</f>
        <v>31</v>
      </c>
      <c r="Z55">
        <f>Source!V33</f>
        <v>0</v>
      </c>
      <c r="AA55">
        <f>Source!X33</f>
        <v>0</v>
      </c>
      <c r="AB55">
        <f>Source!Y33</f>
        <v>0</v>
      </c>
    </row>
    <row r="56" spans="1:28">
      <c r="B56" s="19" t="s">
        <v>263</v>
      </c>
      <c r="C56" s="19">
        <f>Source!BA33</f>
        <v>3.07</v>
      </c>
    </row>
    <row r="57" spans="1:28">
      <c r="B57" s="19" t="s">
        <v>264</v>
      </c>
      <c r="C57" s="19">
        <f>Source!BB33</f>
        <v>3.07</v>
      </c>
    </row>
    <row r="58" spans="1:28">
      <c r="B58" s="19" t="s">
        <v>265</v>
      </c>
      <c r="C58" s="19">
        <f>Source!BC33</f>
        <v>3.07</v>
      </c>
    </row>
    <row r="59" spans="1:28">
      <c r="B59" s="19" t="s">
        <v>266</v>
      </c>
      <c r="C59" s="19">
        <f>Source!BS33</f>
        <v>3.07</v>
      </c>
    </row>
    <row r="60" spans="1:28" ht="57">
      <c r="A60" s="13" t="str">
        <f>Source!E34</f>
        <v>7</v>
      </c>
      <c r="B60" s="13" t="str">
        <f>Source!G34</f>
        <v>Ремонт и замена узлов трансформаторов. Выхлопные трубы. Диаметр труб до 100 мм. Группа работ 2</v>
      </c>
      <c r="C60" s="13" t="str">
        <f>Source!F34</f>
        <v>06-01061801-02</v>
      </c>
      <c r="D60" s="14" t="str">
        <f>Source!H34</f>
        <v>шт.</v>
      </c>
      <c r="E60" s="10">
        <f>Source!I34</f>
        <v>1</v>
      </c>
      <c r="F60" s="15">
        <f>Source!AB34</f>
        <v>674</v>
      </c>
      <c r="G60" s="16">
        <f>Source!O34</f>
        <v>2069.1799999999998</v>
      </c>
    </row>
    <row r="61" spans="1:28" ht="14.25">
      <c r="E61" s="10"/>
      <c r="F61" s="17">
        <f>Source!AF34</f>
        <v>674</v>
      </c>
      <c r="G61" s="18">
        <f>Source!S34</f>
        <v>2069.1799999999998</v>
      </c>
      <c r="T61">
        <f>Source!O34</f>
        <v>2069.1799999999998</v>
      </c>
      <c r="U61">
        <f>Source!P34</f>
        <v>0</v>
      </c>
      <c r="V61">
        <f>Source!S34</f>
        <v>2069.1799999999998</v>
      </c>
      <c r="W61">
        <f>Source!Q34</f>
        <v>0</v>
      </c>
      <c r="X61">
        <f>Source!R34</f>
        <v>0</v>
      </c>
      <c r="Y61">
        <f>Source!U34</f>
        <v>4.4000000000000004</v>
      </c>
      <c r="Z61">
        <f>Source!V34</f>
        <v>0</v>
      </c>
      <c r="AA61">
        <f>Source!X34</f>
        <v>0</v>
      </c>
      <c r="AB61">
        <f>Source!Y34</f>
        <v>0</v>
      </c>
    </row>
    <row r="62" spans="1:28">
      <c r="B62" s="19" t="s">
        <v>263</v>
      </c>
      <c r="C62" s="19">
        <f>Source!BA34</f>
        <v>3.07</v>
      </c>
    </row>
    <row r="63" spans="1:28">
      <c r="B63" s="19" t="s">
        <v>264</v>
      </c>
      <c r="C63" s="19">
        <f>Source!BB34</f>
        <v>3.07</v>
      </c>
    </row>
    <row r="64" spans="1:28">
      <c r="B64" s="19" t="s">
        <v>265</v>
      </c>
      <c r="C64" s="19">
        <f>Source!BC34</f>
        <v>3.07</v>
      </c>
    </row>
    <row r="65" spans="1:28">
      <c r="B65" s="19" t="s">
        <v>266</v>
      </c>
      <c r="C65" s="19">
        <f>Source!BS34</f>
        <v>3.07</v>
      </c>
    </row>
    <row r="66" spans="1:28" ht="71.25">
      <c r="A66" s="13" t="str">
        <f>Source!E35</f>
        <v>8</v>
      </c>
      <c r="B66" s="13" t="str">
        <f>Source!G35</f>
        <v>Ремонт и замена узлов трансформаторов. Ремонт бака трансформатора. Мощность трансформатора свыше 1800 до 4000 кВА</v>
      </c>
      <c r="C66" s="13" t="str">
        <f>Source!F35</f>
        <v>06-01062203-01</v>
      </c>
      <c r="D66" s="14" t="str">
        <f>Source!H35</f>
        <v>шт.</v>
      </c>
      <c r="E66" s="10">
        <f>Source!I35</f>
        <v>1</v>
      </c>
      <c r="F66" s="15">
        <f>Source!AB35</f>
        <v>3840</v>
      </c>
      <c r="G66" s="16">
        <f>Source!O35</f>
        <v>11788.8</v>
      </c>
    </row>
    <row r="67" spans="1:28" ht="14.25">
      <c r="E67" s="10"/>
      <c r="F67" s="17">
        <f>Source!AF35</f>
        <v>3840</v>
      </c>
      <c r="G67" s="18">
        <f>Source!S35</f>
        <v>11788.8</v>
      </c>
      <c r="T67">
        <f>Source!O35</f>
        <v>11788.8</v>
      </c>
      <c r="U67">
        <f>Source!P35</f>
        <v>0</v>
      </c>
      <c r="V67">
        <f>Source!S35</f>
        <v>11788.8</v>
      </c>
      <c r="W67">
        <f>Source!Q35</f>
        <v>0</v>
      </c>
      <c r="X67">
        <f>Source!R35</f>
        <v>0</v>
      </c>
      <c r="Y67">
        <f>Source!U35</f>
        <v>26</v>
      </c>
      <c r="Z67">
        <f>Source!V35</f>
        <v>0</v>
      </c>
      <c r="AA67">
        <f>Source!X35</f>
        <v>0</v>
      </c>
      <c r="AB67">
        <f>Source!Y35</f>
        <v>0</v>
      </c>
    </row>
    <row r="68" spans="1:28">
      <c r="B68" s="19" t="s">
        <v>263</v>
      </c>
      <c r="C68" s="19">
        <f>Source!BA35</f>
        <v>3.07</v>
      </c>
    </row>
    <row r="69" spans="1:28">
      <c r="B69" s="19" t="s">
        <v>264</v>
      </c>
      <c r="C69" s="19">
        <f>Source!BB35</f>
        <v>3.07</v>
      </c>
    </row>
    <row r="70" spans="1:28">
      <c r="B70" s="19" t="s">
        <v>265</v>
      </c>
      <c r="C70" s="19">
        <f>Source!BC35</f>
        <v>3.07</v>
      </c>
    </row>
    <row r="71" spans="1:28">
      <c r="B71" s="19" t="s">
        <v>266</v>
      </c>
      <c r="C71" s="19">
        <f>Source!BS35</f>
        <v>3.07</v>
      </c>
    </row>
    <row r="72" spans="1:28" ht="57">
      <c r="A72" s="13" t="str">
        <f>Source!E36</f>
        <v>9</v>
      </c>
      <c r="B72" s="13" t="str">
        <f>Source!G36</f>
        <v>Пропиточно-сушильные работы. Сушка обмоток класса напряжения до 35 кВ. Мощность трансформатора свыше 1600 до 16000 кВА</v>
      </c>
      <c r="C72" s="13" t="str">
        <f>Source!F36</f>
        <v>06-01070601-01</v>
      </c>
      <c r="D72" s="14" t="str">
        <f>Source!H36</f>
        <v>1 обмотка</v>
      </c>
      <c r="E72" s="10">
        <f>Source!I36</f>
        <v>1</v>
      </c>
      <c r="F72" s="15">
        <f>Source!AB36</f>
        <v>3103</v>
      </c>
      <c r="G72" s="16">
        <f>Source!O36</f>
        <v>9526.2099999999991</v>
      </c>
    </row>
    <row r="73" spans="1:28" ht="14.25">
      <c r="E73" s="10"/>
      <c r="F73" s="17">
        <f>Source!AF36</f>
        <v>3103</v>
      </c>
      <c r="G73" s="18">
        <f>Source!S36</f>
        <v>9526.2099999999991</v>
      </c>
      <c r="T73">
        <f>Source!O36</f>
        <v>9526.2099999999991</v>
      </c>
      <c r="U73">
        <f>Source!P36</f>
        <v>0</v>
      </c>
      <c r="V73">
        <f>Source!S36</f>
        <v>9526.2099999999991</v>
      </c>
      <c r="W73">
        <f>Source!Q36</f>
        <v>0</v>
      </c>
      <c r="X73">
        <f>Source!R36</f>
        <v>0</v>
      </c>
      <c r="Y73">
        <f>Source!U36</f>
        <v>19</v>
      </c>
      <c r="Z73">
        <f>Source!V36</f>
        <v>0</v>
      </c>
      <c r="AA73">
        <f>Source!X36</f>
        <v>0</v>
      </c>
      <c r="AB73">
        <f>Source!Y36</f>
        <v>0</v>
      </c>
    </row>
    <row r="74" spans="1:28">
      <c r="B74" s="19" t="s">
        <v>263</v>
      </c>
      <c r="C74" s="19">
        <f>Source!BA36</f>
        <v>3.07</v>
      </c>
    </row>
    <row r="75" spans="1:28">
      <c r="B75" s="19" t="s">
        <v>264</v>
      </c>
      <c r="C75" s="19">
        <f>Source!BB36</f>
        <v>3.07</v>
      </c>
    </row>
    <row r="76" spans="1:28">
      <c r="B76" s="19" t="s">
        <v>265</v>
      </c>
      <c r="C76" s="19">
        <f>Source!BC36</f>
        <v>3.07</v>
      </c>
    </row>
    <row r="77" spans="1:28">
      <c r="B77" s="19" t="s">
        <v>266</v>
      </c>
      <c r="C77" s="19">
        <f>Source!BS36</f>
        <v>3.07</v>
      </c>
    </row>
    <row r="78" spans="1:28" ht="71.25">
      <c r="A78" s="13" t="str">
        <f>Source!E37</f>
        <v>10</v>
      </c>
      <c r="B78" s="13" t="str">
        <f>Source!G37</f>
        <v>Силовые трехфазные трансформаторы. Испытания силовых трехфазных трансформаторов. Осмотр и оценка состояния обмоток. Трансформатор напряжением 35 кВ.</v>
      </c>
      <c r="C78" s="13" t="str">
        <f>Source!F37</f>
        <v>06-01090101-02</v>
      </c>
      <c r="D78" s="14" t="str">
        <f>Source!H37</f>
        <v>1 трансформатор</v>
      </c>
      <c r="E78" s="10">
        <f>Source!I37</f>
        <v>1</v>
      </c>
      <c r="F78" s="15">
        <f>Source!AB37</f>
        <v>87</v>
      </c>
      <c r="G78" s="16">
        <f>Source!O37</f>
        <v>267.08999999999997</v>
      </c>
    </row>
    <row r="79" spans="1:28" ht="14.25">
      <c r="E79" s="10"/>
      <c r="F79" s="17">
        <f>Source!AF37</f>
        <v>87</v>
      </c>
      <c r="G79" s="18">
        <f>Source!S37</f>
        <v>267.08999999999997</v>
      </c>
      <c r="T79">
        <f>Source!O37</f>
        <v>267.08999999999997</v>
      </c>
      <c r="U79">
        <f>Source!P37</f>
        <v>0</v>
      </c>
      <c r="V79">
        <f>Source!S37</f>
        <v>267.08999999999997</v>
      </c>
      <c r="W79">
        <f>Source!Q37</f>
        <v>0</v>
      </c>
      <c r="X79">
        <f>Source!R37</f>
        <v>0</v>
      </c>
      <c r="Y79">
        <f>Source!U37</f>
        <v>0.47</v>
      </c>
      <c r="Z79">
        <f>Source!V37</f>
        <v>0</v>
      </c>
      <c r="AA79">
        <f>Source!X37</f>
        <v>0</v>
      </c>
      <c r="AB79">
        <f>Source!Y37</f>
        <v>0</v>
      </c>
    </row>
    <row r="80" spans="1:28">
      <c r="B80" s="19" t="s">
        <v>263</v>
      </c>
      <c r="C80" s="19">
        <f>Source!BA37</f>
        <v>3.07</v>
      </c>
    </row>
    <row r="81" spans="1:28">
      <c r="B81" s="19" t="s">
        <v>264</v>
      </c>
      <c r="C81" s="19">
        <f>Source!BB37</f>
        <v>3.07</v>
      </c>
    </row>
    <row r="82" spans="1:28">
      <c r="B82" s="19" t="s">
        <v>265</v>
      </c>
      <c r="C82" s="19">
        <f>Source!BC37</f>
        <v>3.07</v>
      </c>
    </row>
    <row r="83" spans="1:28">
      <c r="B83" s="19" t="s">
        <v>266</v>
      </c>
      <c r="C83" s="19">
        <f>Source!BS37</f>
        <v>3.07</v>
      </c>
    </row>
    <row r="84" spans="1:28" ht="85.5">
      <c r="A84" s="13" t="str">
        <f>Source!E38</f>
        <v>11</v>
      </c>
      <c r="B84" s="13" t="str">
        <f>Source!G38</f>
        <v>Силовые трехфазные трансформаторы. Испытания силовых трехфазных трансформаторов. Измерение сопротивления изоляции обмоток. Трансформатор напряжением 35 кВ.</v>
      </c>
      <c r="C84" s="13" t="str">
        <f>Source!F38</f>
        <v>06-01090102-02</v>
      </c>
      <c r="D84" s="14" t="str">
        <f>Source!H38</f>
        <v>1 трансформатор</v>
      </c>
      <c r="E84" s="10">
        <f>Source!I38</f>
        <v>1</v>
      </c>
      <c r="F84" s="15">
        <f>Source!AB38</f>
        <v>349</v>
      </c>
      <c r="G84" s="16">
        <f>Source!O38</f>
        <v>1071.43</v>
      </c>
    </row>
    <row r="85" spans="1:28" ht="14.25">
      <c r="E85" s="10"/>
      <c r="F85" s="17">
        <f>Source!AF38</f>
        <v>349</v>
      </c>
      <c r="G85" s="18">
        <f>Source!S38</f>
        <v>1071.43</v>
      </c>
      <c r="T85">
        <f>Source!O38</f>
        <v>1071.43</v>
      </c>
      <c r="U85">
        <f>Source!P38</f>
        <v>0</v>
      </c>
      <c r="V85">
        <f>Source!S38</f>
        <v>1071.43</v>
      </c>
      <c r="W85">
        <f>Source!Q38</f>
        <v>0</v>
      </c>
      <c r="X85">
        <f>Source!R38</f>
        <v>0</v>
      </c>
      <c r="Y85">
        <f>Source!U38</f>
        <v>1.9</v>
      </c>
      <c r="Z85">
        <f>Source!V38</f>
        <v>0</v>
      </c>
      <c r="AA85">
        <f>Source!X38</f>
        <v>0</v>
      </c>
      <c r="AB85">
        <f>Source!Y38</f>
        <v>0</v>
      </c>
    </row>
    <row r="86" spans="1:28">
      <c r="B86" s="19" t="s">
        <v>263</v>
      </c>
      <c r="C86" s="19">
        <f>Source!BA38</f>
        <v>3.07</v>
      </c>
    </row>
    <row r="87" spans="1:28">
      <c r="B87" s="19" t="s">
        <v>264</v>
      </c>
      <c r="C87" s="19">
        <f>Source!BB38</f>
        <v>3.07</v>
      </c>
    </row>
    <row r="88" spans="1:28">
      <c r="B88" s="19" t="s">
        <v>265</v>
      </c>
      <c r="C88" s="19">
        <f>Source!BC38</f>
        <v>3.07</v>
      </c>
    </row>
    <row r="89" spans="1:28">
      <c r="B89" s="19" t="s">
        <v>266</v>
      </c>
      <c r="C89" s="19">
        <f>Source!BS38</f>
        <v>3.07</v>
      </c>
    </row>
    <row r="90" spans="1:28" ht="85.5">
      <c r="A90" s="13" t="str">
        <f>Source!E39</f>
        <v>12</v>
      </c>
      <c r="B90" s="13" t="str">
        <f>Source!G39</f>
        <v>Силовые трехфазные трансформаторы. Испытания силовых трехфазных трансформаторов. Измерение сопротивления обмоток постоянному току. Трансформатор напряжением 35 кВ.</v>
      </c>
      <c r="C90" s="13" t="str">
        <f>Source!F39</f>
        <v>06-01090106-02</v>
      </c>
      <c r="D90" s="14" t="str">
        <f>Source!H39</f>
        <v>1 трансформатор</v>
      </c>
      <c r="E90" s="10">
        <f>Source!I39</f>
        <v>1</v>
      </c>
      <c r="F90" s="15">
        <f>Source!AB39</f>
        <v>1294</v>
      </c>
      <c r="G90" s="16">
        <f>Source!O39</f>
        <v>3972.58</v>
      </c>
    </row>
    <row r="91" spans="1:28" ht="14.25">
      <c r="E91" s="10"/>
      <c r="F91" s="17">
        <f>Source!AF39</f>
        <v>1294</v>
      </c>
      <c r="G91" s="18">
        <f>Source!S39</f>
        <v>3972.58</v>
      </c>
      <c r="T91">
        <f>Source!O39</f>
        <v>3972.58</v>
      </c>
      <c r="U91">
        <f>Source!P39</f>
        <v>0</v>
      </c>
      <c r="V91">
        <f>Source!S39</f>
        <v>3972.58</v>
      </c>
      <c r="W91">
        <f>Source!Q39</f>
        <v>0</v>
      </c>
      <c r="X91">
        <f>Source!R39</f>
        <v>0</v>
      </c>
      <c r="Y91">
        <f>Source!U39</f>
        <v>7</v>
      </c>
      <c r="Z91">
        <f>Source!V39</f>
        <v>0</v>
      </c>
      <c r="AA91">
        <f>Source!X39</f>
        <v>0</v>
      </c>
      <c r="AB91">
        <f>Source!Y39</f>
        <v>0</v>
      </c>
    </row>
    <row r="92" spans="1:28">
      <c r="B92" s="19" t="s">
        <v>263</v>
      </c>
      <c r="C92" s="19">
        <f>Source!BA39</f>
        <v>3.07</v>
      </c>
    </row>
    <row r="93" spans="1:28">
      <c r="B93" s="19" t="s">
        <v>264</v>
      </c>
      <c r="C93" s="19">
        <f>Source!BB39</f>
        <v>3.07</v>
      </c>
    </row>
    <row r="94" spans="1:28">
      <c r="B94" s="19" t="s">
        <v>265</v>
      </c>
      <c r="C94" s="19">
        <f>Source!BC39</f>
        <v>3.07</v>
      </c>
    </row>
    <row r="95" spans="1:28">
      <c r="B95" s="19" t="s">
        <v>266</v>
      </c>
      <c r="C95" s="19">
        <f>Source!BS39</f>
        <v>3.07</v>
      </c>
    </row>
    <row r="96" spans="1:28" ht="85.5">
      <c r="A96" s="13" t="str">
        <f>Source!E40</f>
        <v>13</v>
      </c>
      <c r="B96" s="13" t="str">
        <f>Source!G40</f>
        <v>Силовые трехфазные трансформаторы. Испытания силовых трехфазных трансформаторов. Проверка коэффициента трансформации. Трансформатор напряжением 35 кВ.</v>
      </c>
      <c r="C96" s="13" t="str">
        <f>Source!F40</f>
        <v>06-01090107-02</v>
      </c>
      <c r="D96" s="14" t="str">
        <f>Source!H40</f>
        <v>1 трансформатор</v>
      </c>
      <c r="E96" s="10">
        <f>Source!I40</f>
        <v>1</v>
      </c>
      <c r="F96" s="15">
        <f>Source!AB40</f>
        <v>437</v>
      </c>
      <c r="G96" s="16">
        <f>Source!O40</f>
        <v>1341.59</v>
      </c>
    </row>
    <row r="97" spans="1:28" ht="14.25">
      <c r="E97" s="10"/>
      <c r="F97" s="17">
        <f>Source!AF40</f>
        <v>437</v>
      </c>
      <c r="G97" s="18">
        <f>Source!S40</f>
        <v>1341.59</v>
      </c>
      <c r="T97">
        <f>Source!O40</f>
        <v>1341.59</v>
      </c>
      <c r="U97">
        <f>Source!P40</f>
        <v>0</v>
      </c>
      <c r="V97">
        <f>Source!S40</f>
        <v>1341.59</v>
      </c>
      <c r="W97">
        <f>Source!Q40</f>
        <v>0</v>
      </c>
      <c r="X97">
        <f>Source!R40</f>
        <v>0</v>
      </c>
      <c r="Y97">
        <f>Source!U40</f>
        <v>2.2999999999999998</v>
      </c>
      <c r="Z97">
        <f>Source!V40</f>
        <v>0</v>
      </c>
      <c r="AA97">
        <f>Source!X40</f>
        <v>0</v>
      </c>
      <c r="AB97">
        <f>Source!Y40</f>
        <v>0</v>
      </c>
    </row>
    <row r="98" spans="1:28">
      <c r="B98" s="19" t="s">
        <v>263</v>
      </c>
      <c r="C98" s="19">
        <f>Source!BA40</f>
        <v>3.07</v>
      </c>
    </row>
    <row r="99" spans="1:28">
      <c r="B99" s="19" t="s">
        <v>264</v>
      </c>
      <c r="C99" s="19">
        <f>Source!BB40</f>
        <v>3.07</v>
      </c>
    </row>
    <row r="100" spans="1:28">
      <c r="B100" s="19" t="s">
        <v>265</v>
      </c>
      <c r="C100" s="19">
        <f>Source!BC40</f>
        <v>3.07</v>
      </c>
    </row>
    <row r="101" spans="1:28">
      <c r="B101" s="19" t="s">
        <v>266</v>
      </c>
      <c r="C101" s="19">
        <f>Source!BS40</f>
        <v>3.07</v>
      </c>
    </row>
    <row r="102" spans="1:28" ht="71.25">
      <c r="A102" s="13" t="str">
        <f>Source!E41</f>
        <v>14</v>
      </c>
      <c r="B102" s="13" t="str">
        <f>Source!G41</f>
        <v>Силовые трехфазные трансформаторы. Испытания силовых трехфазных трансформаторов. Проверка группы соединения обмоток. Трансформатор напряжением 35 кВ.</v>
      </c>
      <c r="C102" s="13" t="str">
        <f>Source!F41</f>
        <v>06-01090108-02</v>
      </c>
      <c r="D102" s="14" t="str">
        <f>Source!H41</f>
        <v>1 трансформатор</v>
      </c>
      <c r="E102" s="10">
        <f>Source!I41</f>
        <v>1</v>
      </c>
      <c r="F102" s="15">
        <f>Source!AB41</f>
        <v>279</v>
      </c>
      <c r="G102" s="16">
        <f>Source!O41</f>
        <v>856.53</v>
      </c>
    </row>
    <row r="103" spans="1:28" ht="14.25">
      <c r="E103" s="10"/>
      <c r="F103" s="17">
        <f>Source!AF41</f>
        <v>279</v>
      </c>
      <c r="G103" s="18">
        <f>Source!S41</f>
        <v>856.53</v>
      </c>
      <c r="T103">
        <f>Source!O41</f>
        <v>856.53</v>
      </c>
      <c r="U103">
        <f>Source!P41</f>
        <v>0</v>
      </c>
      <c r="V103">
        <f>Source!S41</f>
        <v>856.53</v>
      </c>
      <c r="W103">
        <f>Source!Q41</f>
        <v>0</v>
      </c>
      <c r="X103">
        <f>Source!R41</f>
        <v>0</v>
      </c>
      <c r="Y103">
        <f>Source!U41</f>
        <v>1.5</v>
      </c>
      <c r="Z103">
        <f>Source!V41</f>
        <v>0</v>
      </c>
      <c r="AA103">
        <f>Source!X41</f>
        <v>0</v>
      </c>
      <c r="AB103">
        <f>Source!Y41</f>
        <v>0</v>
      </c>
    </row>
    <row r="104" spans="1:28">
      <c r="B104" s="19" t="s">
        <v>263</v>
      </c>
      <c r="C104" s="19">
        <f>Source!BA41</f>
        <v>3.07</v>
      </c>
    </row>
    <row r="105" spans="1:28">
      <c r="B105" s="19" t="s">
        <v>264</v>
      </c>
      <c r="C105" s="19">
        <f>Source!BB41</f>
        <v>3.07</v>
      </c>
    </row>
    <row r="106" spans="1:28">
      <c r="B106" s="19" t="s">
        <v>265</v>
      </c>
      <c r="C106" s="19">
        <f>Source!BC41</f>
        <v>3.07</v>
      </c>
    </row>
    <row r="107" spans="1:28">
      <c r="B107" s="19" t="s">
        <v>266</v>
      </c>
      <c r="C107" s="19">
        <f>Source!BS41</f>
        <v>3.07</v>
      </c>
    </row>
    <row r="108" spans="1:28" ht="85.5">
      <c r="A108" s="13" t="str">
        <f>Source!E42</f>
        <v>15</v>
      </c>
      <c r="B108" s="13" t="str">
        <f>Source!G42</f>
        <v>Силовые трехфазные трансформаторы. Испытания силовых трехфазных трансформаторов. Измерение тока с потерь холостого хода. Трансформатор напряжением 35 кВ.</v>
      </c>
      <c r="C108" s="13" t="str">
        <f>Source!F42</f>
        <v>06-01090109-02</v>
      </c>
      <c r="D108" s="14" t="str">
        <f>Source!H42</f>
        <v>1 трансформатор</v>
      </c>
      <c r="E108" s="10">
        <f>Source!I42</f>
        <v>1</v>
      </c>
      <c r="F108" s="15">
        <f>Source!AB42</f>
        <v>402</v>
      </c>
      <c r="G108" s="16">
        <f>Source!O42</f>
        <v>1234.1400000000001</v>
      </c>
    </row>
    <row r="109" spans="1:28" ht="14.25">
      <c r="E109" s="10"/>
      <c r="F109" s="17">
        <f>Source!AF42</f>
        <v>402</v>
      </c>
      <c r="G109" s="18">
        <f>Source!S42</f>
        <v>1234.1400000000001</v>
      </c>
      <c r="T109">
        <f>Source!O42</f>
        <v>1234.1400000000001</v>
      </c>
      <c r="U109">
        <f>Source!P42</f>
        <v>0</v>
      </c>
      <c r="V109">
        <f>Source!S42</f>
        <v>1234.1400000000001</v>
      </c>
      <c r="W109">
        <f>Source!Q42</f>
        <v>0</v>
      </c>
      <c r="X109">
        <f>Source!R42</f>
        <v>0</v>
      </c>
      <c r="Y109">
        <f>Source!U42</f>
        <v>2.2000000000000002</v>
      </c>
      <c r="Z109">
        <f>Source!V42</f>
        <v>0</v>
      </c>
      <c r="AA109">
        <f>Source!X42</f>
        <v>0</v>
      </c>
      <c r="AB109">
        <f>Source!Y42</f>
        <v>0</v>
      </c>
    </row>
    <row r="110" spans="1:28">
      <c r="B110" s="19" t="s">
        <v>263</v>
      </c>
      <c r="C110" s="19">
        <f>Source!BA42</f>
        <v>3.07</v>
      </c>
    </row>
    <row r="111" spans="1:28">
      <c r="B111" s="19" t="s">
        <v>264</v>
      </c>
      <c r="C111" s="19">
        <f>Source!BB42</f>
        <v>3.07</v>
      </c>
    </row>
    <row r="112" spans="1:28">
      <c r="B112" s="19" t="s">
        <v>265</v>
      </c>
      <c r="C112" s="19">
        <f>Source!BC42</f>
        <v>3.07</v>
      </c>
    </row>
    <row r="113" spans="1:28">
      <c r="B113" s="19" t="s">
        <v>266</v>
      </c>
      <c r="C113" s="19">
        <f>Source!BS42</f>
        <v>3.07</v>
      </c>
    </row>
    <row r="115" spans="1:28" ht="15">
      <c r="A115" s="21"/>
      <c r="B115" s="33" t="s">
        <v>285</v>
      </c>
      <c r="C115" s="33"/>
      <c r="D115" s="33"/>
      <c r="E115" s="33"/>
      <c r="F115" s="33"/>
      <c r="G115" s="22">
        <f>IF(SUM(T24:T115)=0, "-", SUM(T24:T115))</f>
        <v>126069.54999999999</v>
      </c>
    </row>
    <row r="116" spans="1:28" ht="15">
      <c r="A116" s="21"/>
      <c r="B116" s="21"/>
      <c r="C116" s="21"/>
      <c r="D116" s="21"/>
      <c r="E116" s="21"/>
      <c r="F116" s="21"/>
      <c r="G116" s="23">
        <f>IF(SUM(V24:V115)=0, "-", SUM(V24:V115))</f>
        <v>126069.54999999999</v>
      </c>
    </row>
    <row r="120" spans="1:28" ht="16.5">
      <c r="A120" s="38" t="str">
        <f>CONCATENATE("Раздел: ",IF(Source!G73&lt;&gt;"Новый раздел", Source!G73, ""))</f>
        <v>Раздел: Материалы</v>
      </c>
      <c r="B120" s="38"/>
      <c r="C120" s="38"/>
      <c r="D120" s="38"/>
      <c r="E120" s="38"/>
      <c r="F120" s="38"/>
      <c r="G120" s="38"/>
    </row>
    <row r="121" spans="1:28" ht="28.5">
      <c r="A121" s="13" t="str">
        <f>Source!E77</f>
        <v>16</v>
      </c>
      <c r="B121" s="13" t="s">
        <v>267</v>
      </c>
      <c r="C121" s="32" t="s">
        <v>292</v>
      </c>
      <c r="D121" s="14" t="str">
        <f>Source!H77</f>
        <v>ШТ</v>
      </c>
      <c r="E121" s="10">
        <f>Source!I77</f>
        <v>1</v>
      </c>
      <c r="F121" s="15">
        <f>Source!AB77</f>
        <v>5800</v>
      </c>
      <c r="G121" s="16">
        <f>Source!O77</f>
        <v>5800</v>
      </c>
    </row>
    <row r="122" spans="1:28" ht="14.25">
      <c r="E122" s="10"/>
      <c r="F122" s="17">
        <f>Source!AF77</f>
        <v>0</v>
      </c>
      <c r="G122" s="18">
        <f>Source!S77</f>
        <v>0</v>
      </c>
      <c r="T122">
        <f>Source!O77</f>
        <v>5800</v>
      </c>
      <c r="U122">
        <f>Source!P77</f>
        <v>5800</v>
      </c>
      <c r="V122">
        <f>Source!S77</f>
        <v>0</v>
      </c>
      <c r="W122">
        <f>Source!Q77</f>
        <v>0</v>
      </c>
      <c r="X122">
        <f>Source!R77</f>
        <v>0</v>
      </c>
      <c r="Y122">
        <f>Source!U77</f>
        <v>0</v>
      </c>
      <c r="Z122">
        <f>Source!V77</f>
        <v>0</v>
      </c>
      <c r="AA122">
        <f>Source!X77</f>
        <v>0</v>
      </c>
      <c r="AB122">
        <f>Source!Y77</f>
        <v>0</v>
      </c>
    </row>
    <row r="123" spans="1:28" ht="28.5">
      <c r="A123" s="13" t="str">
        <f>Source!E78</f>
        <v>17</v>
      </c>
      <c r="B123" s="13" t="s">
        <v>268</v>
      </c>
      <c r="C123" s="32" t="s">
        <v>292</v>
      </c>
      <c r="D123" s="14" t="str">
        <f>Source!H78</f>
        <v>кг</v>
      </c>
      <c r="E123" s="10">
        <f>Source!I78</f>
        <v>25</v>
      </c>
      <c r="F123" s="15">
        <f>Source!AB78</f>
        <v>168</v>
      </c>
      <c r="G123" s="16">
        <f>Source!O78</f>
        <v>4200</v>
      </c>
    </row>
    <row r="124" spans="1:28" ht="14.25">
      <c r="E124" s="10"/>
      <c r="F124" s="17">
        <f>Source!AF78</f>
        <v>0</v>
      </c>
      <c r="G124" s="18">
        <f>Source!S78</f>
        <v>0</v>
      </c>
      <c r="T124">
        <f>Source!O78</f>
        <v>4200</v>
      </c>
      <c r="U124">
        <f>Source!P78</f>
        <v>4200</v>
      </c>
      <c r="V124">
        <f>Source!S78</f>
        <v>0</v>
      </c>
      <c r="W124">
        <f>Source!Q78</f>
        <v>0</v>
      </c>
      <c r="X124">
        <f>Source!R78</f>
        <v>0</v>
      </c>
      <c r="Y124">
        <f>Source!U78</f>
        <v>0</v>
      </c>
      <c r="Z124">
        <f>Source!V78</f>
        <v>0</v>
      </c>
      <c r="AA124">
        <f>Source!X78</f>
        <v>0</v>
      </c>
      <c r="AB124">
        <f>Source!Y78</f>
        <v>0</v>
      </c>
    </row>
    <row r="125" spans="1:28" ht="28.5">
      <c r="A125" s="13" t="str">
        <f>Source!E79</f>
        <v>18</v>
      </c>
      <c r="B125" s="13" t="s">
        <v>269</v>
      </c>
      <c r="C125" s="32" t="s">
        <v>292</v>
      </c>
      <c r="D125" s="14" t="str">
        <f>Source!H79</f>
        <v>КОМПЛЕКТ</v>
      </c>
      <c r="E125" s="10">
        <f>Source!I79</f>
        <v>1</v>
      </c>
      <c r="F125" s="15">
        <f>Source!AB79</f>
        <v>860</v>
      </c>
      <c r="G125" s="16">
        <f>Source!O79</f>
        <v>860</v>
      </c>
    </row>
    <row r="126" spans="1:28" ht="14.25">
      <c r="E126" s="10"/>
      <c r="F126" s="17">
        <f>Source!AF79</f>
        <v>0</v>
      </c>
      <c r="G126" s="18">
        <f>Source!S79</f>
        <v>0</v>
      </c>
      <c r="T126">
        <f>Source!O79</f>
        <v>860</v>
      </c>
      <c r="U126">
        <f>Source!P79</f>
        <v>860</v>
      </c>
      <c r="V126">
        <f>Source!S79</f>
        <v>0</v>
      </c>
      <c r="W126">
        <f>Source!Q79</f>
        <v>0</v>
      </c>
      <c r="X126">
        <f>Source!R79</f>
        <v>0</v>
      </c>
      <c r="Y126">
        <f>Source!U79</f>
        <v>0</v>
      </c>
      <c r="Z126">
        <f>Source!V79</f>
        <v>0</v>
      </c>
      <c r="AA126">
        <f>Source!X79</f>
        <v>0</v>
      </c>
      <c r="AB126">
        <f>Source!Y79</f>
        <v>0</v>
      </c>
    </row>
    <row r="127" spans="1:28" ht="28.5">
      <c r="A127" s="13" t="str">
        <f>Source!E80</f>
        <v>19</v>
      </c>
      <c r="B127" s="13" t="s">
        <v>270</v>
      </c>
      <c r="C127" s="32" t="s">
        <v>292</v>
      </c>
      <c r="D127" s="14" t="str">
        <f>Source!H80</f>
        <v>кг</v>
      </c>
      <c r="E127" s="10">
        <f>Source!I80</f>
        <v>2</v>
      </c>
      <c r="F127" s="15">
        <f>Source!AB80</f>
        <v>264</v>
      </c>
      <c r="G127" s="16">
        <f>Source!O80</f>
        <v>528</v>
      </c>
    </row>
    <row r="128" spans="1:28" ht="14.25">
      <c r="E128" s="10"/>
      <c r="F128" s="17">
        <f>Source!AF80</f>
        <v>0</v>
      </c>
      <c r="G128" s="18">
        <f>Source!S80</f>
        <v>0</v>
      </c>
      <c r="T128">
        <f>Source!O80</f>
        <v>528</v>
      </c>
      <c r="U128">
        <f>Source!P80</f>
        <v>528</v>
      </c>
      <c r="V128">
        <f>Source!S80</f>
        <v>0</v>
      </c>
      <c r="W128">
        <f>Source!Q80</f>
        <v>0</v>
      </c>
      <c r="X128">
        <f>Source!R80</f>
        <v>0</v>
      </c>
      <c r="Y128">
        <f>Source!U80</f>
        <v>0</v>
      </c>
      <c r="Z128">
        <f>Source!V80</f>
        <v>0</v>
      </c>
      <c r="AA128">
        <f>Source!X80</f>
        <v>0</v>
      </c>
      <c r="AB128">
        <f>Source!Y80</f>
        <v>0</v>
      </c>
    </row>
    <row r="129" spans="1:28" ht="28.5">
      <c r="A129" s="13" t="str">
        <f>Source!E81</f>
        <v>20</v>
      </c>
      <c r="B129" s="13" t="s">
        <v>271</v>
      </c>
      <c r="C129" s="32" t="s">
        <v>292</v>
      </c>
      <c r="D129" s="14" t="str">
        <f>Source!H81</f>
        <v>кг</v>
      </c>
      <c r="E129" s="10">
        <f>Source!I81</f>
        <v>2270</v>
      </c>
      <c r="F129" s="15">
        <f>Source!AB81</f>
        <v>82</v>
      </c>
      <c r="G129" s="16">
        <f>Source!O81</f>
        <v>186140</v>
      </c>
    </row>
    <row r="130" spans="1:28" ht="14.25">
      <c r="E130" s="10"/>
      <c r="F130" s="17">
        <f>Source!AF81</f>
        <v>0</v>
      </c>
      <c r="G130" s="18">
        <f>Source!S81</f>
        <v>0</v>
      </c>
      <c r="T130">
        <f>Source!O81</f>
        <v>186140</v>
      </c>
      <c r="U130">
        <f>Source!P81</f>
        <v>186140</v>
      </c>
      <c r="V130">
        <f>Source!S81</f>
        <v>0</v>
      </c>
      <c r="W130">
        <f>Source!Q81</f>
        <v>0</v>
      </c>
      <c r="X130">
        <f>Source!R81</f>
        <v>0</v>
      </c>
      <c r="Y130">
        <f>Source!U81</f>
        <v>0</v>
      </c>
      <c r="Z130">
        <f>Source!V81</f>
        <v>0</v>
      </c>
      <c r="AA130">
        <f>Source!X81</f>
        <v>0</v>
      </c>
      <c r="AB130">
        <f>Source!Y81</f>
        <v>0</v>
      </c>
    </row>
    <row r="131" spans="1:28" ht="28.5">
      <c r="A131" s="13" t="str">
        <f>Source!E82</f>
        <v>21</v>
      </c>
      <c r="B131" s="13" t="s">
        <v>272</v>
      </c>
      <c r="C131" s="32" t="s">
        <v>292</v>
      </c>
      <c r="D131" s="14" t="str">
        <f>Source!H82</f>
        <v>кг</v>
      </c>
      <c r="E131" s="10">
        <f>Source!I82</f>
        <v>1.5</v>
      </c>
      <c r="F131" s="15">
        <f>Source!AB82</f>
        <v>120.34</v>
      </c>
      <c r="G131" s="16">
        <f>Source!O82</f>
        <v>180.51</v>
      </c>
    </row>
    <row r="132" spans="1:28" ht="14.25">
      <c r="E132" s="10"/>
      <c r="F132" s="17">
        <f>Source!AF82</f>
        <v>0</v>
      </c>
      <c r="G132" s="18">
        <f>Source!S82</f>
        <v>0</v>
      </c>
      <c r="T132">
        <f>Source!O82</f>
        <v>180.51</v>
      </c>
      <c r="U132">
        <f>Source!P82</f>
        <v>180.51</v>
      </c>
      <c r="V132">
        <f>Source!S82</f>
        <v>0</v>
      </c>
      <c r="W132">
        <f>Source!Q82</f>
        <v>0</v>
      </c>
      <c r="X132">
        <f>Source!R82</f>
        <v>0</v>
      </c>
      <c r="Y132">
        <f>Source!U82</f>
        <v>0</v>
      </c>
      <c r="Z132">
        <f>Source!V82</f>
        <v>0</v>
      </c>
      <c r="AA132">
        <f>Source!X82</f>
        <v>0</v>
      </c>
      <c r="AB132">
        <f>Source!Y82</f>
        <v>0</v>
      </c>
    </row>
    <row r="133" spans="1:28" ht="28.5">
      <c r="A133" s="13" t="str">
        <f>Source!E83</f>
        <v>22</v>
      </c>
      <c r="B133" s="13" t="s">
        <v>273</v>
      </c>
      <c r="C133" s="32" t="s">
        <v>292</v>
      </c>
      <c r="D133" s="14" t="str">
        <f>Source!H83</f>
        <v>кг</v>
      </c>
      <c r="E133" s="10">
        <f>Source!I83</f>
        <v>1</v>
      </c>
      <c r="F133" s="15">
        <f>Source!AB83</f>
        <v>105.08</v>
      </c>
      <c r="G133" s="16">
        <f>Source!O83</f>
        <v>105.08</v>
      </c>
    </row>
    <row r="134" spans="1:28" ht="14.25">
      <c r="E134" s="10"/>
      <c r="F134" s="17">
        <f>Source!AF83</f>
        <v>0</v>
      </c>
      <c r="G134" s="18">
        <f>Source!S83</f>
        <v>0</v>
      </c>
      <c r="T134">
        <f>Source!O83</f>
        <v>105.08</v>
      </c>
      <c r="U134">
        <f>Source!P83</f>
        <v>105.08</v>
      </c>
      <c r="V134">
        <f>Source!S83</f>
        <v>0</v>
      </c>
      <c r="W134">
        <f>Source!Q83</f>
        <v>0</v>
      </c>
      <c r="X134">
        <f>Source!R83</f>
        <v>0</v>
      </c>
      <c r="Y134">
        <f>Source!U83</f>
        <v>0</v>
      </c>
      <c r="Z134">
        <f>Source!V83</f>
        <v>0</v>
      </c>
      <c r="AA134">
        <f>Source!X83</f>
        <v>0</v>
      </c>
      <c r="AB134">
        <f>Source!Y83</f>
        <v>0</v>
      </c>
    </row>
    <row r="135" spans="1:28" ht="28.5">
      <c r="A135" s="13" t="str">
        <f>Source!E84</f>
        <v>23</v>
      </c>
      <c r="B135" s="13" t="s">
        <v>274</v>
      </c>
      <c r="C135" s="32" t="s">
        <v>292</v>
      </c>
      <c r="D135" s="14" t="str">
        <f>Source!H84</f>
        <v>м/п</v>
      </c>
      <c r="E135" s="10">
        <f>Source!I84</f>
        <v>100</v>
      </c>
      <c r="F135" s="15">
        <f>Source!AB84</f>
        <v>2.96</v>
      </c>
      <c r="G135" s="16">
        <f>Source!O84</f>
        <v>296</v>
      </c>
    </row>
    <row r="136" spans="1:28" ht="14.25">
      <c r="E136" s="10"/>
      <c r="F136" s="17">
        <f>Source!AF84</f>
        <v>0</v>
      </c>
      <c r="G136" s="18">
        <f>Source!S84</f>
        <v>0</v>
      </c>
      <c r="T136">
        <f>Source!O84</f>
        <v>296</v>
      </c>
      <c r="U136">
        <f>Source!P84</f>
        <v>296</v>
      </c>
      <c r="V136">
        <f>Source!S84</f>
        <v>0</v>
      </c>
      <c r="W136">
        <f>Source!Q84</f>
        <v>0</v>
      </c>
      <c r="X136">
        <f>Source!R84</f>
        <v>0</v>
      </c>
      <c r="Y136">
        <f>Source!U84</f>
        <v>0</v>
      </c>
      <c r="Z136">
        <f>Source!V84</f>
        <v>0</v>
      </c>
      <c r="AA136">
        <f>Source!X84</f>
        <v>0</v>
      </c>
      <c r="AB136">
        <f>Source!Y84</f>
        <v>0</v>
      </c>
    </row>
    <row r="137" spans="1:28" ht="28.5">
      <c r="A137" s="13" t="str">
        <f>Source!E85</f>
        <v>24</v>
      </c>
      <c r="B137" s="13" t="s">
        <v>275</v>
      </c>
      <c r="C137" s="32" t="s">
        <v>292</v>
      </c>
      <c r="D137" s="14" t="str">
        <f>Source!H85</f>
        <v>КОМПЛЕКТ</v>
      </c>
      <c r="E137" s="10">
        <f>Source!I85</f>
        <v>1</v>
      </c>
      <c r="F137" s="15">
        <f>Source!AB85</f>
        <v>8046.25</v>
      </c>
      <c r="G137" s="16">
        <f>Source!O85</f>
        <v>8046.25</v>
      </c>
    </row>
    <row r="138" spans="1:28" ht="14.25">
      <c r="E138" s="10"/>
      <c r="F138" s="17">
        <f>Source!AF85</f>
        <v>0</v>
      </c>
      <c r="G138" s="18">
        <f>Source!S85</f>
        <v>0</v>
      </c>
      <c r="T138">
        <f>Source!O85</f>
        <v>8046.25</v>
      </c>
      <c r="U138">
        <f>Source!P85</f>
        <v>8046.25</v>
      </c>
      <c r="V138">
        <f>Source!S85</f>
        <v>0</v>
      </c>
      <c r="W138">
        <f>Source!Q85</f>
        <v>0</v>
      </c>
      <c r="X138">
        <f>Source!R85</f>
        <v>0</v>
      </c>
      <c r="Y138">
        <f>Source!U85</f>
        <v>0</v>
      </c>
      <c r="Z138">
        <f>Source!V85</f>
        <v>0</v>
      </c>
      <c r="AA138">
        <f>Source!X85</f>
        <v>0</v>
      </c>
      <c r="AB138">
        <f>Source!Y85</f>
        <v>0</v>
      </c>
    </row>
    <row r="139" spans="1:28" ht="55.5">
      <c r="A139" s="13" t="str">
        <f>Source!E86</f>
        <v>25</v>
      </c>
      <c r="B139" s="13" t="s">
        <v>276</v>
      </c>
      <c r="C139" s="32" t="s">
        <v>292</v>
      </c>
      <c r="D139" s="14" t="str">
        <f>Source!H86</f>
        <v>КОМПЛЕКТ</v>
      </c>
      <c r="E139" s="10">
        <f>Source!I86</f>
        <v>1</v>
      </c>
      <c r="F139" s="15">
        <f>Source!AB86</f>
        <v>4580</v>
      </c>
      <c r="G139" s="16">
        <f>Source!O86</f>
        <v>4580</v>
      </c>
    </row>
    <row r="140" spans="1:28" ht="14.25">
      <c r="E140" s="10"/>
      <c r="F140" s="17">
        <f>Source!AF86</f>
        <v>0</v>
      </c>
      <c r="G140" s="18">
        <f>Source!S86</f>
        <v>0</v>
      </c>
      <c r="T140">
        <f>Source!O86</f>
        <v>4580</v>
      </c>
      <c r="U140">
        <f>Source!P86</f>
        <v>4580</v>
      </c>
      <c r="V140">
        <f>Source!S86</f>
        <v>0</v>
      </c>
      <c r="W140">
        <f>Source!Q86</f>
        <v>0</v>
      </c>
      <c r="X140">
        <f>Source!R86</f>
        <v>0</v>
      </c>
      <c r="Y140">
        <f>Source!U86</f>
        <v>0</v>
      </c>
      <c r="Z140">
        <f>Source!V86</f>
        <v>0</v>
      </c>
      <c r="AA140">
        <f>Source!X86</f>
        <v>0</v>
      </c>
      <c r="AB140">
        <f>Source!Y86</f>
        <v>0</v>
      </c>
    </row>
    <row r="141" spans="1:28" ht="14.25">
      <c r="E141" s="10"/>
      <c r="F141" s="17"/>
      <c r="G141" s="18"/>
    </row>
    <row r="142" spans="1:28" ht="15">
      <c r="B142" s="33" t="s">
        <v>287</v>
      </c>
      <c r="C142" s="33"/>
      <c r="D142" s="33"/>
      <c r="E142" s="33"/>
      <c r="F142" s="33"/>
      <c r="G142" s="22">
        <f>G143/1.18</f>
        <v>178589.69491525425</v>
      </c>
    </row>
    <row r="143" spans="1:28" ht="15">
      <c r="A143" s="21"/>
      <c r="B143" s="33" t="s">
        <v>286</v>
      </c>
      <c r="C143" s="33"/>
      <c r="D143" s="33"/>
      <c r="E143" s="33"/>
      <c r="F143" s="33"/>
      <c r="G143" s="22">
        <f>IF(SUM(T121:T143)=0, "-", SUM(T121:T143))</f>
        <v>210735.84</v>
      </c>
    </row>
    <row r="144" spans="1:28" ht="15">
      <c r="A144" s="21"/>
      <c r="B144" s="21"/>
      <c r="C144" s="21"/>
      <c r="D144" s="21"/>
      <c r="E144" s="21"/>
      <c r="F144" s="21"/>
      <c r="G144" s="23" t="str">
        <f>IF(SUM(V121:V143)=0, "-", SUM(V121:V143))</f>
        <v>-</v>
      </c>
    </row>
    <row r="145" spans="1:11">
      <c r="B145" s="8" t="s">
        <v>288</v>
      </c>
      <c r="G145" s="29">
        <f>G115+G142</f>
        <v>304659.24491525424</v>
      </c>
    </row>
    <row r="146" spans="1:11">
      <c r="B146" s="8" t="s">
        <v>289</v>
      </c>
      <c r="G146" s="29">
        <f>G145*0.18</f>
        <v>54838.66408474576</v>
      </c>
    </row>
    <row r="147" spans="1:11">
      <c r="B147" s="8"/>
      <c r="G147" s="29"/>
    </row>
    <row r="150" spans="1:11" ht="15">
      <c r="A150" s="21"/>
      <c r="B150" s="33" t="s">
        <v>290</v>
      </c>
      <c r="C150" s="33"/>
      <c r="D150" s="33"/>
      <c r="E150" s="33"/>
      <c r="F150" s="33"/>
      <c r="G150" s="22">
        <f>G145+G146</f>
        <v>359497.90899999999</v>
      </c>
    </row>
    <row r="151" spans="1:11" ht="15">
      <c r="A151" s="21"/>
      <c r="B151" s="21"/>
      <c r="C151" s="21"/>
      <c r="D151" s="21"/>
      <c r="E151" s="21"/>
      <c r="F151" s="21"/>
      <c r="G151" s="23"/>
    </row>
    <row r="156" spans="1:11" ht="14.25">
      <c r="A156" s="10"/>
      <c r="B156" s="20" t="s">
        <v>277</v>
      </c>
      <c r="C156" s="24" t="str">
        <f>IF(Source!AC12&lt;&gt;"", Source!AC12," ")</f>
        <v xml:space="preserve"> </v>
      </c>
      <c r="D156" s="25"/>
      <c r="E156" s="25"/>
      <c r="F156" s="26" t="str">
        <f>IF(Source!AB12&lt;&gt;"", Source!AB12," ")</f>
        <v xml:space="preserve"> </v>
      </c>
      <c r="G156" s="10"/>
    </row>
    <row r="157" spans="1:11" ht="14.25">
      <c r="A157" s="10"/>
      <c r="B157" s="10"/>
      <c r="C157" s="34" t="s">
        <v>278</v>
      </c>
      <c r="D157" s="34"/>
      <c r="E157" s="34"/>
      <c r="F157" s="27"/>
      <c r="G157" s="10"/>
      <c r="H157" s="10"/>
      <c r="I157" s="10"/>
      <c r="J157" s="10"/>
      <c r="K157" s="10"/>
    </row>
    <row r="158" spans="1:11" ht="14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1:11" ht="14.25">
      <c r="A159" s="10"/>
      <c r="B159" s="20" t="s">
        <v>279</v>
      </c>
      <c r="C159" s="24" t="str">
        <f>IF(Source!AE12&lt;&gt;"", Source!AE12," ")</f>
        <v xml:space="preserve"> </v>
      </c>
      <c r="D159" s="25"/>
      <c r="E159" s="25"/>
      <c r="F159" s="26" t="str">
        <f>IF(Source!AD12&lt;&gt;"", Source!AD12," ")</f>
        <v xml:space="preserve"> </v>
      </c>
      <c r="G159" s="10"/>
      <c r="H159" s="10"/>
      <c r="I159" s="10"/>
      <c r="J159" s="10"/>
      <c r="K159" s="10"/>
    </row>
    <row r="160" spans="1:11" ht="14.25">
      <c r="A160" s="10"/>
      <c r="B160" s="10"/>
      <c r="C160" s="34" t="s">
        <v>278</v>
      </c>
      <c r="D160" s="34"/>
      <c r="E160" s="34"/>
      <c r="F160" s="27"/>
      <c r="G160" s="10"/>
      <c r="H160" s="10"/>
      <c r="I160" s="10"/>
      <c r="J160" s="10"/>
      <c r="K160" s="10"/>
    </row>
    <row r="161" spans="8:11" ht="14.25">
      <c r="H161" s="10"/>
      <c r="I161" s="10"/>
      <c r="J161" s="10"/>
      <c r="K161" s="10"/>
    </row>
  </sheetData>
  <mergeCells count="30">
    <mergeCell ref="B142:F142"/>
    <mergeCell ref="H5:K5"/>
    <mergeCell ref="B5:E5"/>
    <mergeCell ref="B8:F8"/>
    <mergeCell ref="A11:G12"/>
    <mergeCell ref="A7:G7"/>
    <mergeCell ref="C9:G9"/>
    <mergeCell ref="A13:B15"/>
    <mergeCell ref="C13:D13"/>
    <mergeCell ref="E13:F13"/>
    <mergeCell ref="C14:D14"/>
    <mergeCell ref="E14:F14"/>
    <mergeCell ref="C15:D15"/>
    <mergeCell ref="E15:F15"/>
    <mergeCell ref="B143:F143"/>
    <mergeCell ref="B150:F150"/>
    <mergeCell ref="C157:E157"/>
    <mergeCell ref="C160:E160"/>
    <mergeCell ref="G16:G18"/>
    <mergeCell ref="F19:F20"/>
    <mergeCell ref="G19:G20"/>
    <mergeCell ref="A23:G23"/>
    <mergeCell ref="B115:F115"/>
    <mergeCell ref="A120:G120"/>
    <mergeCell ref="A16:A20"/>
    <mergeCell ref="B16:B20"/>
    <mergeCell ref="C16:C20"/>
    <mergeCell ref="D16:D20"/>
    <mergeCell ref="E16:E20"/>
    <mergeCell ref="F16:F18"/>
  </mergeCells>
  <pageMargins left="0.39370078740157483" right="0.19685039370078741" top="0.19685039370078741" bottom="0.39370078740157483" header="0.19685039370078741" footer="0.19685039370078741"/>
  <pageSetup paperSize="9" scale="87" fitToHeight="0" orientation="portrait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K208"/>
  <sheetViews>
    <sheetView workbookViewId="0">
      <selection activeCell="A204" sqref="A204:O204"/>
    </sheetView>
  </sheetViews>
  <sheetFormatPr defaultColWidth="9.140625" defaultRowHeight="12.75"/>
  <cols>
    <col min="1" max="256" width="9.140625" customWidth="1"/>
  </cols>
  <sheetData>
    <row r="1" spans="1:133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58446</v>
      </c>
      <c r="M1">
        <v>10</v>
      </c>
    </row>
    <row r="12" spans="1:133">
      <c r="A12" s="1">
        <v>1</v>
      </c>
      <c r="B12" s="1">
        <v>204</v>
      </c>
      <c r="C12" s="1">
        <v>0</v>
      </c>
      <c r="D12" s="1">
        <f>ROW(A146)</f>
        <v>146</v>
      </c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/>
      <c r="L12" s="1"/>
      <c r="M12" s="1"/>
      <c r="N12" s="1"/>
      <c r="O12" s="1">
        <v>0</v>
      </c>
      <c r="P12" s="1">
        <v>0</v>
      </c>
      <c r="Q12" s="1">
        <v>0</v>
      </c>
      <c r="R12" s="1">
        <v>0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1</v>
      </c>
      <c r="BK12" s="1">
        <v>1</v>
      </c>
      <c r="BL12" s="1">
        <v>0</v>
      </c>
      <c r="BM12" s="1">
        <v>1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1</v>
      </c>
      <c r="BV12" s="1">
        <v>1</v>
      </c>
      <c r="BW12" s="1">
        <v>1</v>
      </c>
      <c r="BX12" s="1">
        <v>0</v>
      </c>
      <c r="BY12" s="1" t="s">
        <v>8</v>
      </c>
      <c r="BZ12" s="1" t="s">
        <v>9</v>
      </c>
      <c r="CA12" s="1" t="s">
        <v>3</v>
      </c>
      <c r="CB12" s="1" t="s">
        <v>3</v>
      </c>
      <c r="CC12" s="1" t="s">
        <v>3</v>
      </c>
      <c r="CD12" s="1" t="s">
        <v>3</v>
      </c>
      <c r="CE12" s="1" t="s">
        <v>10</v>
      </c>
      <c r="CF12" s="1">
        <v>0</v>
      </c>
      <c r="CG12" s="1">
        <v>0</v>
      </c>
      <c r="CH12" s="1">
        <v>524296</v>
      </c>
      <c r="CI12" s="1" t="s">
        <v>3</v>
      </c>
      <c r="CJ12" s="1" t="s">
        <v>3</v>
      </c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45">
      <c r="A18" s="2">
        <v>52</v>
      </c>
      <c r="B18" s="2">
        <f t="shared" ref="B18:G18" si="0">B146</f>
        <v>204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Ремонт трансформатора ТМ</v>
      </c>
      <c r="H18" s="2"/>
      <c r="I18" s="2"/>
      <c r="J18" s="2"/>
      <c r="K18" s="2"/>
      <c r="L18" s="2"/>
      <c r="M18" s="2"/>
      <c r="N18" s="2"/>
      <c r="O18" s="2">
        <f t="shared" ref="O18:AT18" si="1">O146</f>
        <v>336805.39</v>
      </c>
      <c r="P18" s="2">
        <f t="shared" si="1"/>
        <v>210735.84</v>
      </c>
      <c r="Q18" s="2">
        <f t="shared" si="1"/>
        <v>0</v>
      </c>
      <c r="R18" s="2">
        <f t="shared" si="1"/>
        <v>0</v>
      </c>
      <c r="S18" s="2">
        <f t="shared" si="1"/>
        <v>126069.55</v>
      </c>
      <c r="T18" s="2">
        <f t="shared" si="1"/>
        <v>0</v>
      </c>
      <c r="U18" s="2">
        <f t="shared" si="1"/>
        <v>260.57</v>
      </c>
      <c r="V18" s="2">
        <f t="shared" si="1"/>
        <v>0</v>
      </c>
      <c r="W18" s="2">
        <f t="shared" si="1"/>
        <v>0</v>
      </c>
      <c r="X18" s="2">
        <f t="shared" si="1"/>
        <v>0</v>
      </c>
      <c r="Y18" s="2">
        <f t="shared" si="1"/>
        <v>0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336805.39</v>
      </c>
      <c r="AS18" s="2">
        <f t="shared" si="1"/>
        <v>336805.39</v>
      </c>
      <c r="AT18" s="2">
        <f t="shared" si="1"/>
        <v>0</v>
      </c>
      <c r="AU18" s="2">
        <f t="shared" ref="AU18:BZ18" si="2">AU146</f>
        <v>0</v>
      </c>
      <c r="AV18" s="2">
        <f t="shared" si="2"/>
        <v>210735.84</v>
      </c>
      <c r="AW18" s="2">
        <f t="shared" si="2"/>
        <v>210735.84</v>
      </c>
      <c r="AX18" s="2">
        <f t="shared" si="2"/>
        <v>0</v>
      </c>
      <c r="AY18" s="2">
        <f t="shared" si="2"/>
        <v>210735.84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2">
        <f t="shared" si="2"/>
        <v>0</v>
      </c>
      <c r="BP18" s="2">
        <f t="shared" si="2"/>
        <v>0</v>
      </c>
      <c r="BQ18" s="2">
        <f t="shared" si="2"/>
        <v>0</v>
      </c>
      <c r="BR18" s="2">
        <f t="shared" si="2"/>
        <v>0</v>
      </c>
      <c r="BS18" s="2">
        <f t="shared" si="2"/>
        <v>0</v>
      </c>
      <c r="BT18" s="2">
        <f t="shared" si="2"/>
        <v>0</v>
      </c>
      <c r="BU18" s="2">
        <f t="shared" si="2"/>
        <v>0</v>
      </c>
      <c r="BV18" s="2">
        <f t="shared" si="2"/>
        <v>0</v>
      </c>
      <c r="BW18" s="2">
        <f t="shared" si="2"/>
        <v>0</v>
      </c>
      <c r="BX18" s="2">
        <f t="shared" si="2"/>
        <v>0</v>
      </c>
      <c r="BY18" s="2">
        <f t="shared" si="2"/>
        <v>0</v>
      </c>
      <c r="BZ18" s="2">
        <f t="shared" si="2"/>
        <v>0</v>
      </c>
      <c r="CA18" s="2">
        <f t="shared" ref="CA18:DF18" si="3">CA146</f>
        <v>0</v>
      </c>
      <c r="CB18" s="2">
        <f t="shared" si="3"/>
        <v>0</v>
      </c>
      <c r="CC18" s="2">
        <f t="shared" si="3"/>
        <v>0</v>
      </c>
      <c r="CD18" s="2">
        <f t="shared" si="3"/>
        <v>0</v>
      </c>
      <c r="CE18" s="2">
        <f t="shared" si="3"/>
        <v>0</v>
      </c>
      <c r="CF18" s="2">
        <f t="shared" si="3"/>
        <v>0</v>
      </c>
      <c r="CG18" s="2">
        <f t="shared" si="3"/>
        <v>0</v>
      </c>
      <c r="CH18" s="2">
        <f t="shared" si="3"/>
        <v>0</v>
      </c>
      <c r="CI18" s="2">
        <f t="shared" si="3"/>
        <v>0</v>
      </c>
      <c r="CJ18" s="2">
        <f t="shared" si="3"/>
        <v>0</v>
      </c>
      <c r="CK18" s="2">
        <f t="shared" si="3"/>
        <v>0</v>
      </c>
      <c r="CL18" s="2">
        <f t="shared" si="3"/>
        <v>0</v>
      </c>
      <c r="CM18" s="2">
        <f t="shared" si="3"/>
        <v>0</v>
      </c>
      <c r="CN18" s="2">
        <f t="shared" si="3"/>
        <v>0</v>
      </c>
      <c r="CO18" s="2">
        <f t="shared" si="3"/>
        <v>0</v>
      </c>
      <c r="CP18" s="2">
        <f t="shared" si="3"/>
        <v>0</v>
      </c>
      <c r="CQ18" s="2">
        <f t="shared" si="3"/>
        <v>0</v>
      </c>
      <c r="CR18" s="2">
        <f t="shared" si="3"/>
        <v>0</v>
      </c>
      <c r="CS18" s="2">
        <f t="shared" si="3"/>
        <v>0</v>
      </c>
      <c r="CT18" s="2">
        <f t="shared" si="3"/>
        <v>0</v>
      </c>
      <c r="CU18" s="2">
        <f t="shared" si="3"/>
        <v>0</v>
      </c>
      <c r="CV18" s="2">
        <f t="shared" si="3"/>
        <v>0</v>
      </c>
      <c r="CW18" s="2">
        <f t="shared" si="3"/>
        <v>0</v>
      </c>
      <c r="CX18" s="2">
        <f t="shared" si="3"/>
        <v>0</v>
      </c>
      <c r="CY18" s="2">
        <f t="shared" si="3"/>
        <v>0</v>
      </c>
      <c r="CZ18" s="2">
        <f t="shared" si="3"/>
        <v>0</v>
      </c>
      <c r="DA18" s="2">
        <f t="shared" si="3"/>
        <v>0</v>
      </c>
      <c r="DB18" s="2">
        <f t="shared" si="3"/>
        <v>0</v>
      </c>
      <c r="DC18" s="2">
        <f t="shared" si="3"/>
        <v>0</v>
      </c>
      <c r="DD18" s="2">
        <f t="shared" si="3"/>
        <v>0</v>
      </c>
      <c r="DE18" s="2">
        <f t="shared" si="3"/>
        <v>0</v>
      </c>
      <c r="DF18" s="2">
        <f t="shared" si="3"/>
        <v>0</v>
      </c>
      <c r="DG18" s="3">
        <f t="shared" ref="DG18:EL18" si="4">DG146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  <c r="DO18" s="3">
        <f t="shared" si="4"/>
        <v>0</v>
      </c>
      <c r="DP18" s="3">
        <f t="shared" si="4"/>
        <v>0</v>
      </c>
      <c r="DQ18" s="3">
        <f t="shared" si="4"/>
        <v>0</v>
      </c>
      <c r="DR18" s="3">
        <f t="shared" si="4"/>
        <v>0</v>
      </c>
      <c r="DS18" s="3">
        <f t="shared" si="4"/>
        <v>0</v>
      </c>
      <c r="DT18" s="3">
        <f t="shared" si="4"/>
        <v>0</v>
      </c>
      <c r="DU18" s="3">
        <f t="shared" si="4"/>
        <v>0</v>
      </c>
      <c r="DV18" s="3">
        <f t="shared" si="4"/>
        <v>0</v>
      </c>
      <c r="DW18" s="3">
        <f t="shared" si="4"/>
        <v>0</v>
      </c>
      <c r="DX18" s="3">
        <f t="shared" si="4"/>
        <v>0</v>
      </c>
      <c r="DY18" s="3">
        <f t="shared" si="4"/>
        <v>0</v>
      </c>
      <c r="DZ18" s="3">
        <f t="shared" si="4"/>
        <v>0</v>
      </c>
      <c r="EA18" s="3">
        <f t="shared" si="4"/>
        <v>0</v>
      </c>
      <c r="EB18" s="3">
        <f t="shared" si="4"/>
        <v>0</v>
      </c>
      <c r="EC18" s="3">
        <f t="shared" si="4"/>
        <v>0</v>
      </c>
      <c r="ED18" s="3">
        <f t="shared" si="4"/>
        <v>0</v>
      </c>
      <c r="EE18" s="3">
        <f t="shared" si="4"/>
        <v>0</v>
      </c>
      <c r="EF18" s="3">
        <f t="shared" si="4"/>
        <v>0</v>
      </c>
      <c r="EG18" s="3">
        <f t="shared" si="4"/>
        <v>0</v>
      </c>
      <c r="EH18" s="3">
        <f t="shared" si="4"/>
        <v>0</v>
      </c>
      <c r="EI18" s="3">
        <f t="shared" si="4"/>
        <v>0</v>
      </c>
      <c r="EJ18" s="3">
        <f t="shared" si="4"/>
        <v>0</v>
      </c>
      <c r="EK18" s="3">
        <f t="shared" si="4"/>
        <v>0</v>
      </c>
      <c r="EL18" s="3">
        <f t="shared" si="4"/>
        <v>0</v>
      </c>
      <c r="EM18" s="3">
        <f t="shared" ref="EM18:FR18" si="5">EM146</f>
        <v>0</v>
      </c>
      <c r="EN18" s="3">
        <f t="shared" si="5"/>
        <v>0</v>
      </c>
      <c r="EO18" s="3">
        <f t="shared" si="5"/>
        <v>0</v>
      </c>
      <c r="EP18" s="3">
        <f t="shared" si="5"/>
        <v>0</v>
      </c>
      <c r="EQ18" s="3">
        <f t="shared" si="5"/>
        <v>0</v>
      </c>
      <c r="ER18" s="3">
        <f t="shared" si="5"/>
        <v>0</v>
      </c>
      <c r="ES18" s="3">
        <f t="shared" si="5"/>
        <v>0</v>
      </c>
      <c r="ET18" s="3">
        <f t="shared" si="5"/>
        <v>0</v>
      </c>
      <c r="EU18" s="3">
        <f t="shared" si="5"/>
        <v>0</v>
      </c>
      <c r="EV18" s="3">
        <f t="shared" si="5"/>
        <v>0</v>
      </c>
      <c r="EW18" s="3">
        <f t="shared" si="5"/>
        <v>0</v>
      </c>
      <c r="EX18" s="3">
        <f t="shared" si="5"/>
        <v>0</v>
      </c>
      <c r="EY18" s="3">
        <f t="shared" si="5"/>
        <v>0</v>
      </c>
      <c r="EZ18" s="3">
        <f t="shared" si="5"/>
        <v>0</v>
      </c>
      <c r="FA18" s="3">
        <f t="shared" si="5"/>
        <v>0</v>
      </c>
      <c r="FB18" s="3">
        <f t="shared" si="5"/>
        <v>0</v>
      </c>
      <c r="FC18" s="3">
        <f t="shared" si="5"/>
        <v>0</v>
      </c>
      <c r="FD18" s="3">
        <f t="shared" si="5"/>
        <v>0</v>
      </c>
      <c r="FE18" s="3">
        <f t="shared" si="5"/>
        <v>0</v>
      </c>
      <c r="FF18" s="3">
        <f t="shared" si="5"/>
        <v>0</v>
      </c>
      <c r="FG18" s="3">
        <f t="shared" si="5"/>
        <v>0</v>
      </c>
      <c r="FH18" s="3">
        <f t="shared" si="5"/>
        <v>0</v>
      </c>
      <c r="FI18" s="3">
        <f t="shared" si="5"/>
        <v>0</v>
      </c>
      <c r="FJ18" s="3">
        <f t="shared" si="5"/>
        <v>0</v>
      </c>
      <c r="FK18" s="3">
        <f t="shared" si="5"/>
        <v>0</v>
      </c>
      <c r="FL18" s="3">
        <f t="shared" si="5"/>
        <v>0</v>
      </c>
      <c r="FM18" s="3">
        <f t="shared" si="5"/>
        <v>0</v>
      </c>
      <c r="FN18" s="3">
        <f t="shared" si="5"/>
        <v>0</v>
      </c>
      <c r="FO18" s="3">
        <f t="shared" si="5"/>
        <v>0</v>
      </c>
      <c r="FP18" s="3">
        <f t="shared" si="5"/>
        <v>0</v>
      </c>
      <c r="FQ18" s="3">
        <f t="shared" si="5"/>
        <v>0</v>
      </c>
      <c r="FR18" s="3">
        <f t="shared" si="5"/>
        <v>0</v>
      </c>
      <c r="FS18" s="3">
        <f t="shared" ref="FS18:GX18" si="6">FS146</f>
        <v>0</v>
      </c>
      <c r="FT18" s="3">
        <f t="shared" si="6"/>
        <v>0</v>
      </c>
      <c r="FU18" s="3">
        <f t="shared" si="6"/>
        <v>0</v>
      </c>
      <c r="FV18" s="3">
        <f t="shared" si="6"/>
        <v>0</v>
      </c>
      <c r="FW18" s="3">
        <f t="shared" si="6"/>
        <v>0</v>
      </c>
      <c r="FX18" s="3">
        <f t="shared" si="6"/>
        <v>0</v>
      </c>
      <c r="FY18" s="3">
        <f t="shared" si="6"/>
        <v>0</v>
      </c>
      <c r="FZ18" s="3">
        <f t="shared" si="6"/>
        <v>0</v>
      </c>
      <c r="GA18" s="3">
        <f t="shared" si="6"/>
        <v>0</v>
      </c>
      <c r="GB18" s="3">
        <f t="shared" si="6"/>
        <v>0</v>
      </c>
      <c r="GC18" s="3">
        <f t="shared" si="6"/>
        <v>0</v>
      </c>
      <c r="GD18" s="3">
        <f t="shared" si="6"/>
        <v>0</v>
      </c>
      <c r="GE18" s="3">
        <f t="shared" si="6"/>
        <v>0</v>
      </c>
      <c r="GF18" s="3">
        <f t="shared" si="6"/>
        <v>0</v>
      </c>
      <c r="GG18" s="3">
        <f t="shared" si="6"/>
        <v>0</v>
      </c>
      <c r="GH18" s="3">
        <f t="shared" si="6"/>
        <v>0</v>
      </c>
      <c r="GI18" s="3">
        <f t="shared" si="6"/>
        <v>0</v>
      </c>
      <c r="GJ18" s="3">
        <f t="shared" si="6"/>
        <v>0</v>
      </c>
      <c r="GK18" s="3">
        <f t="shared" si="6"/>
        <v>0</v>
      </c>
      <c r="GL18" s="3">
        <f t="shared" si="6"/>
        <v>0</v>
      </c>
      <c r="GM18" s="3">
        <f t="shared" si="6"/>
        <v>0</v>
      </c>
      <c r="GN18" s="3">
        <f t="shared" si="6"/>
        <v>0</v>
      </c>
      <c r="GO18" s="3">
        <f t="shared" si="6"/>
        <v>0</v>
      </c>
      <c r="GP18" s="3">
        <f t="shared" si="6"/>
        <v>0</v>
      </c>
      <c r="GQ18" s="3">
        <f t="shared" si="6"/>
        <v>0</v>
      </c>
      <c r="GR18" s="3">
        <f t="shared" si="6"/>
        <v>0</v>
      </c>
      <c r="GS18" s="3">
        <f t="shared" si="6"/>
        <v>0</v>
      </c>
      <c r="GT18" s="3">
        <f t="shared" si="6"/>
        <v>0</v>
      </c>
      <c r="GU18" s="3">
        <f t="shared" si="6"/>
        <v>0</v>
      </c>
      <c r="GV18" s="3">
        <f t="shared" si="6"/>
        <v>0</v>
      </c>
      <c r="GW18" s="3">
        <f t="shared" si="6"/>
        <v>0</v>
      </c>
      <c r="GX18" s="3">
        <f t="shared" si="6"/>
        <v>0</v>
      </c>
    </row>
    <row r="20" spans="1:245">
      <c r="A20" s="1">
        <v>3</v>
      </c>
      <c r="B20" s="1">
        <v>1</v>
      </c>
      <c r="C20" s="1"/>
      <c r="D20" s="1">
        <f>ROW(A117)</f>
        <v>117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-1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45">
      <c r="A22" s="2">
        <v>52</v>
      </c>
      <c r="B22" s="2">
        <f t="shared" ref="B22:G22" si="7">B117</f>
        <v>1</v>
      </c>
      <c r="C22" s="2">
        <f t="shared" si="7"/>
        <v>3</v>
      </c>
      <c r="D22" s="2">
        <f t="shared" si="7"/>
        <v>20</v>
      </c>
      <c r="E22" s="2">
        <f t="shared" si="7"/>
        <v>0</v>
      </c>
      <c r="F22" s="2" t="str">
        <f t="shared" si="7"/>
        <v>Ремонт ТМ</v>
      </c>
      <c r="G22" s="2" t="str">
        <f t="shared" si="7"/>
        <v>Ремонт ТМ</v>
      </c>
      <c r="H22" s="2"/>
      <c r="I22" s="2"/>
      <c r="J22" s="2"/>
      <c r="K22" s="2"/>
      <c r="L22" s="2"/>
      <c r="M22" s="2"/>
      <c r="N22" s="2"/>
      <c r="O22" s="2">
        <f t="shared" ref="O22:AT22" si="8">O117</f>
        <v>336805.39</v>
      </c>
      <c r="P22" s="2">
        <f t="shared" si="8"/>
        <v>210735.84</v>
      </c>
      <c r="Q22" s="2">
        <f t="shared" si="8"/>
        <v>0</v>
      </c>
      <c r="R22" s="2">
        <f t="shared" si="8"/>
        <v>0</v>
      </c>
      <c r="S22" s="2">
        <f t="shared" si="8"/>
        <v>126069.55</v>
      </c>
      <c r="T22" s="2">
        <f t="shared" si="8"/>
        <v>0</v>
      </c>
      <c r="U22" s="2">
        <f t="shared" si="8"/>
        <v>260.57</v>
      </c>
      <c r="V22" s="2">
        <f t="shared" si="8"/>
        <v>0</v>
      </c>
      <c r="W22" s="2">
        <f t="shared" si="8"/>
        <v>0</v>
      </c>
      <c r="X22" s="2">
        <f t="shared" si="8"/>
        <v>0</v>
      </c>
      <c r="Y22" s="2">
        <f t="shared" si="8"/>
        <v>0</v>
      </c>
      <c r="Z22" s="2">
        <f t="shared" si="8"/>
        <v>0</v>
      </c>
      <c r="AA22" s="2">
        <f t="shared" si="8"/>
        <v>0</v>
      </c>
      <c r="AB22" s="2">
        <f t="shared" si="8"/>
        <v>0</v>
      </c>
      <c r="AC22" s="2">
        <f t="shared" si="8"/>
        <v>0</v>
      </c>
      <c r="AD22" s="2">
        <f t="shared" si="8"/>
        <v>0</v>
      </c>
      <c r="AE22" s="2">
        <f t="shared" si="8"/>
        <v>0</v>
      </c>
      <c r="AF22" s="2">
        <f t="shared" si="8"/>
        <v>0</v>
      </c>
      <c r="AG22" s="2">
        <f t="shared" si="8"/>
        <v>0</v>
      </c>
      <c r="AH22" s="2">
        <f t="shared" si="8"/>
        <v>0</v>
      </c>
      <c r="AI22" s="2">
        <f t="shared" si="8"/>
        <v>0</v>
      </c>
      <c r="AJ22" s="2">
        <f t="shared" si="8"/>
        <v>0</v>
      </c>
      <c r="AK22" s="2">
        <f t="shared" si="8"/>
        <v>0</v>
      </c>
      <c r="AL22" s="2">
        <f t="shared" si="8"/>
        <v>0</v>
      </c>
      <c r="AM22" s="2">
        <f t="shared" si="8"/>
        <v>0</v>
      </c>
      <c r="AN22" s="2">
        <f t="shared" si="8"/>
        <v>0</v>
      </c>
      <c r="AO22" s="2">
        <f t="shared" si="8"/>
        <v>0</v>
      </c>
      <c r="AP22" s="2">
        <f t="shared" si="8"/>
        <v>0</v>
      </c>
      <c r="AQ22" s="2">
        <f t="shared" si="8"/>
        <v>0</v>
      </c>
      <c r="AR22" s="2">
        <f t="shared" si="8"/>
        <v>336805.39</v>
      </c>
      <c r="AS22" s="2">
        <f t="shared" si="8"/>
        <v>336805.39</v>
      </c>
      <c r="AT22" s="2">
        <f t="shared" si="8"/>
        <v>0</v>
      </c>
      <c r="AU22" s="2">
        <f t="shared" ref="AU22:BZ22" si="9">AU117</f>
        <v>0</v>
      </c>
      <c r="AV22" s="2">
        <f t="shared" si="9"/>
        <v>210735.84</v>
      </c>
      <c r="AW22" s="2">
        <f t="shared" si="9"/>
        <v>210735.84</v>
      </c>
      <c r="AX22" s="2">
        <f t="shared" si="9"/>
        <v>0</v>
      </c>
      <c r="AY22" s="2">
        <f t="shared" si="9"/>
        <v>210735.84</v>
      </c>
      <c r="AZ22" s="2">
        <f t="shared" si="9"/>
        <v>0</v>
      </c>
      <c r="BA22" s="2">
        <f t="shared" si="9"/>
        <v>0</v>
      </c>
      <c r="BB22" s="2">
        <f t="shared" si="9"/>
        <v>0</v>
      </c>
      <c r="BC22" s="2">
        <f t="shared" si="9"/>
        <v>0</v>
      </c>
      <c r="BD22" s="2">
        <f t="shared" si="9"/>
        <v>0</v>
      </c>
      <c r="BE22" s="2">
        <f t="shared" si="9"/>
        <v>0</v>
      </c>
      <c r="BF22" s="2">
        <f t="shared" si="9"/>
        <v>0</v>
      </c>
      <c r="BG22" s="2">
        <f t="shared" si="9"/>
        <v>0</v>
      </c>
      <c r="BH22" s="2">
        <f t="shared" si="9"/>
        <v>0</v>
      </c>
      <c r="BI22" s="2">
        <f t="shared" si="9"/>
        <v>0</v>
      </c>
      <c r="BJ22" s="2">
        <f t="shared" si="9"/>
        <v>0</v>
      </c>
      <c r="BK22" s="2">
        <f t="shared" si="9"/>
        <v>0</v>
      </c>
      <c r="BL22" s="2">
        <f t="shared" si="9"/>
        <v>0</v>
      </c>
      <c r="BM22" s="2">
        <f t="shared" si="9"/>
        <v>0</v>
      </c>
      <c r="BN22" s="2">
        <f t="shared" si="9"/>
        <v>0</v>
      </c>
      <c r="BO22" s="2">
        <f t="shared" si="9"/>
        <v>0</v>
      </c>
      <c r="BP22" s="2">
        <f t="shared" si="9"/>
        <v>0</v>
      </c>
      <c r="BQ22" s="2">
        <f t="shared" si="9"/>
        <v>0</v>
      </c>
      <c r="BR22" s="2">
        <f t="shared" si="9"/>
        <v>0</v>
      </c>
      <c r="BS22" s="2">
        <f t="shared" si="9"/>
        <v>0</v>
      </c>
      <c r="BT22" s="2">
        <f t="shared" si="9"/>
        <v>0</v>
      </c>
      <c r="BU22" s="2">
        <f t="shared" si="9"/>
        <v>0</v>
      </c>
      <c r="BV22" s="2">
        <f t="shared" si="9"/>
        <v>0</v>
      </c>
      <c r="BW22" s="2">
        <f t="shared" si="9"/>
        <v>0</v>
      </c>
      <c r="BX22" s="2">
        <f t="shared" si="9"/>
        <v>0</v>
      </c>
      <c r="BY22" s="2">
        <f t="shared" si="9"/>
        <v>0</v>
      </c>
      <c r="BZ22" s="2">
        <f t="shared" si="9"/>
        <v>0</v>
      </c>
      <c r="CA22" s="2">
        <f t="shared" ref="CA22:DF22" si="10">CA117</f>
        <v>0</v>
      </c>
      <c r="CB22" s="2">
        <f t="shared" si="10"/>
        <v>0</v>
      </c>
      <c r="CC22" s="2">
        <f t="shared" si="10"/>
        <v>0</v>
      </c>
      <c r="CD22" s="2">
        <f t="shared" si="10"/>
        <v>0</v>
      </c>
      <c r="CE22" s="2">
        <f t="shared" si="10"/>
        <v>0</v>
      </c>
      <c r="CF22" s="2">
        <f t="shared" si="10"/>
        <v>0</v>
      </c>
      <c r="CG22" s="2">
        <f t="shared" si="10"/>
        <v>0</v>
      </c>
      <c r="CH22" s="2">
        <f t="shared" si="10"/>
        <v>0</v>
      </c>
      <c r="CI22" s="2">
        <f t="shared" si="10"/>
        <v>0</v>
      </c>
      <c r="CJ22" s="2">
        <f t="shared" si="10"/>
        <v>0</v>
      </c>
      <c r="CK22" s="2">
        <f t="shared" si="10"/>
        <v>0</v>
      </c>
      <c r="CL22" s="2">
        <f t="shared" si="10"/>
        <v>0</v>
      </c>
      <c r="CM22" s="2">
        <f t="shared" si="10"/>
        <v>0</v>
      </c>
      <c r="CN22" s="2">
        <f t="shared" si="10"/>
        <v>0</v>
      </c>
      <c r="CO22" s="2">
        <f t="shared" si="10"/>
        <v>0</v>
      </c>
      <c r="CP22" s="2">
        <f t="shared" si="10"/>
        <v>0</v>
      </c>
      <c r="CQ22" s="2">
        <f t="shared" si="10"/>
        <v>0</v>
      </c>
      <c r="CR22" s="2">
        <f t="shared" si="10"/>
        <v>0</v>
      </c>
      <c r="CS22" s="2">
        <f t="shared" si="10"/>
        <v>0</v>
      </c>
      <c r="CT22" s="2">
        <f t="shared" si="10"/>
        <v>0</v>
      </c>
      <c r="CU22" s="2">
        <f t="shared" si="10"/>
        <v>0</v>
      </c>
      <c r="CV22" s="2">
        <f t="shared" si="10"/>
        <v>0</v>
      </c>
      <c r="CW22" s="2">
        <f t="shared" si="10"/>
        <v>0</v>
      </c>
      <c r="CX22" s="2">
        <f t="shared" si="10"/>
        <v>0</v>
      </c>
      <c r="CY22" s="2">
        <f t="shared" si="10"/>
        <v>0</v>
      </c>
      <c r="CZ22" s="2">
        <f t="shared" si="10"/>
        <v>0</v>
      </c>
      <c r="DA22" s="2">
        <f t="shared" si="10"/>
        <v>0</v>
      </c>
      <c r="DB22" s="2">
        <f t="shared" si="10"/>
        <v>0</v>
      </c>
      <c r="DC22" s="2">
        <f t="shared" si="10"/>
        <v>0</v>
      </c>
      <c r="DD22" s="2">
        <f t="shared" si="10"/>
        <v>0</v>
      </c>
      <c r="DE22" s="2">
        <f t="shared" si="10"/>
        <v>0</v>
      </c>
      <c r="DF22" s="2">
        <f t="shared" si="10"/>
        <v>0</v>
      </c>
      <c r="DG22" s="3">
        <f t="shared" ref="DG22:EL22" si="11">DG117</f>
        <v>0</v>
      </c>
      <c r="DH22" s="3">
        <f t="shared" si="11"/>
        <v>0</v>
      </c>
      <c r="DI22" s="3">
        <f t="shared" si="11"/>
        <v>0</v>
      </c>
      <c r="DJ22" s="3">
        <f t="shared" si="11"/>
        <v>0</v>
      </c>
      <c r="DK22" s="3">
        <f t="shared" si="11"/>
        <v>0</v>
      </c>
      <c r="DL22" s="3">
        <f t="shared" si="11"/>
        <v>0</v>
      </c>
      <c r="DM22" s="3">
        <f t="shared" si="11"/>
        <v>0</v>
      </c>
      <c r="DN22" s="3">
        <f t="shared" si="11"/>
        <v>0</v>
      </c>
      <c r="DO22" s="3">
        <f t="shared" si="11"/>
        <v>0</v>
      </c>
      <c r="DP22" s="3">
        <f t="shared" si="11"/>
        <v>0</v>
      </c>
      <c r="DQ22" s="3">
        <f t="shared" si="11"/>
        <v>0</v>
      </c>
      <c r="DR22" s="3">
        <f t="shared" si="11"/>
        <v>0</v>
      </c>
      <c r="DS22" s="3">
        <f t="shared" si="11"/>
        <v>0</v>
      </c>
      <c r="DT22" s="3">
        <f t="shared" si="11"/>
        <v>0</v>
      </c>
      <c r="DU22" s="3">
        <f t="shared" si="11"/>
        <v>0</v>
      </c>
      <c r="DV22" s="3">
        <f t="shared" si="11"/>
        <v>0</v>
      </c>
      <c r="DW22" s="3">
        <f t="shared" si="11"/>
        <v>0</v>
      </c>
      <c r="DX22" s="3">
        <f t="shared" si="11"/>
        <v>0</v>
      </c>
      <c r="DY22" s="3">
        <f t="shared" si="11"/>
        <v>0</v>
      </c>
      <c r="DZ22" s="3">
        <f t="shared" si="11"/>
        <v>0</v>
      </c>
      <c r="EA22" s="3">
        <f t="shared" si="11"/>
        <v>0</v>
      </c>
      <c r="EB22" s="3">
        <f t="shared" si="11"/>
        <v>0</v>
      </c>
      <c r="EC22" s="3">
        <f t="shared" si="11"/>
        <v>0</v>
      </c>
      <c r="ED22" s="3">
        <f t="shared" si="11"/>
        <v>0</v>
      </c>
      <c r="EE22" s="3">
        <f t="shared" si="11"/>
        <v>0</v>
      </c>
      <c r="EF22" s="3">
        <f t="shared" si="11"/>
        <v>0</v>
      </c>
      <c r="EG22" s="3">
        <f t="shared" si="11"/>
        <v>0</v>
      </c>
      <c r="EH22" s="3">
        <f t="shared" si="11"/>
        <v>0</v>
      </c>
      <c r="EI22" s="3">
        <f t="shared" si="11"/>
        <v>0</v>
      </c>
      <c r="EJ22" s="3">
        <f t="shared" si="11"/>
        <v>0</v>
      </c>
      <c r="EK22" s="3">
        <f t="shared" si="11"/>
        <v>0</v>
      </c>
      <c r="EL22" s="3">
        <f t="shared" si="11"/>
        <v>0</v>
      </c>
      <c r="EM22" s="3">
        <f t="shared" ref="EM22:FR22" si="12">EM117</f>
        <v>0</v>
      </c>
      <c r="EN22" s="3">
        <f t="shared" si="12"/>
        <v>0</v>
      </c>
      <c r="EO22" s="3">
        <f t="shared" si="12"/>
        <v>0</v>
      </c>
      <c r="EP22" s="3">
        <f t="shared" si="12"/>
        <v>0</v>
      </c>
      <c r="EQ22" s="3">
        <f t="shared" si="12"/>
        <v>0</v>
      </c>
      <c r="ER22" s="3">
        <f t="shared" si="12"/>
        <v>0</v>
      </c>
      <c r="ES22" s="3">
        <f t="shared" si="12"/>
        <v>0</v>
      </c>
      <c r="ET22" s="3">
        <f t="shared" si="12"/>
        <v>0</v>
      </c>
      <c r="EU22" s="3">
        <f t="shared" si="12"/>
        <v>0</v>
      </c>
      <c r="EV22" s="3">
        <f t="shared" si="12"/>
        <v>0</v>
      </c>
      <c r="EW22" s="3">
        <f t="shared" si="12"/>
        <v>0</v>
      </c>
      <c r="EX22" s="3">
        <f t="shared" si="12"/>
        <v>0</v>
      </c>
      <c r="EY22" s="3">
        <f t="shared" si="12"/>
        <v>0</v>
      </c>
      <c r="EZ22" s="3">
        <f t="shared" si="12"/>
        <v>0</v>
      </c>
      <c r="FA22" s="3">
        <f t="shared" si="12"/>
        <v>0</v>
      </c>
      <c r="FB22" s="3">
        <f t="shared" si="12"/>
        <v>0</v>
      </c>
      <c r="FC22" s="3">
        <f t="shared" si="12"/>
        <v>0</v>
      </c>
      <c r="FD22" s="3">
        <f t="shared" si="12"/>
        <v>0</v>
      </c>
      <c r="FE22" s="3">
        <f t="shared" si="12"/>
        <v>0</v>
      </c>
      <c r="FF22" s="3">
        <f t="shared" si="12"/>
        <v>0</v>
      </c>
      <c r="FG22" s="3">
        <f t="shared" si="12"/>
        <v>0</v>
      </c>
      <c r="FH22" s="3">
        <f t="shared" si="12"/>
        <v>0</v>
      </c>
      <c r="FI22" s="3">
        <f t="shared" si="12"/>
        <v>0</v>
      </c>
      <c r="FJ22" s="3">
        <f t="shared" si="12"/>
        <v>0</v>
      </c>
      <c r="FK22" s="3">
        <f t="shared" si="12"/>
        <v>0</v>
      </c>
      <c r="FL22" s="3">
        <f t="shared" si="12"/>
        <v>0</v>
      </c>
      <c r="FM22" s="3">
        <f t="shared" si="12"/>
        <v>0</v>
      </c>
      <c r="FN22" s="3">
        <f t="shared" si="12"/>
        <v>0</v>
      </c>
      <c r="FO22" s="3">
        <f t="shared" si="12"/>
        <v>0</v>
      </c>
      <c r="FP22" s="3">
        <f t="shared" si="12"/>
        <v>0</v>
      </c>
      <c r="FQ22" s="3">
        <f t="shared" si="12"/>
        <v>0</v>
      </c>
      <c r="FR22" s="3">
        <f t="shared" si="12"/>
        <v>0</v>
      </c>
      <c r="FS22" s="3">
        <f t="shared" ref="FS22:GX22" si="13">FS117</f>
        <v>0</v>
      </c>
      <c r="FT22" s="3">
        <f t="shared" si="13"/>
        <v>0</v>
      </c>
      <c r="FU22" s="3">
        <f t="shared" si="13"/>
        <v>0</v>
      </c>
      <c r="FV22" s="3">
        <f t="shared" si="13"/>
        <v>0</v>
      </c>
      <c r="FW22" s="3">
        <f t="shared" si="13"/>
        <v>0</v>
      </c>
      <c r="FX22" s="3">
        <f t="shared" si="13"/>
        <v>0</v>
      </c>
      <c r="FY22" s="3">
        <f t="shared" si="13"/>
        <v>0</v>
      </c>
      <c r="FZ22" s="3">
        <f t="shared" si="13"/>
        <v>0</v>
      </c>
      <c r="GA22" s="3">
        <f t="shared" si="13"/>
        <v>0</v>
      </c>
      <c r="GB22" s="3">
        <f t="shared" si="13"/>
        <v>0</v>
      </c>
      <c r="GC22" s="3">
        <f t="shared" si="13"/>
        <v>0</v>
      </c>
      <c r="GD22" s="3">
        <f t="shared" si="13"/>
        <v>0</v>
      </c>
      <c r="GE22" s="3">
        <f t="shared" si="13"/>
        <v>0</v>
      </c>
      <c r="GF22" s="3">
        <f t="shared" si="13"/>
        <v>0</v>
      </c>
      <c r="GG22" s="3">
        <f t="shared" si="13"/>
        <v>0</v>
      </c>
      <c r="GH22" s="3">
        <f t="shared" si="13"/>
        <v>0</v>
      </c>
      <c r="GI22" s="3">
        <f t="shared" si="13"/>
        <v>0</v>
      </c>
      <c r="GJ22" s="3">
        <f t="shared" si="13"/>
        <v>0</v>
      </c>
      <c r="GK22" s="3">
        <f t="shared" si="13"/>
        <v>0</v>
      </c>
      <c r="GL22" s="3">
        <f t="shared" si="13"/>
        <v>0</v>
      </c>
      <c r="GM22" s="3">
        <f t="shared" si="13"/>
        <v>0</v>
      </c>
      <c r="GN22" s="3">
        <f t="shared" si="13"/>
        <v>0</v>
      </c>
      <c r="GO22" s="3">
        <f t="shared" si="13"/>
        <v>0</v>
      </c>
      <c r="GP22" s="3">
        <f t="shared" si="13"/>
        <v>0</v>
      </c>
      <c r="GQ22" s="3">
        <f t="shared" si="13"/>
        <v>0</v>
      </c>
      <c r="GR22" s="3">
        <f t="shared" si="13"/>
        <v>0</v>
      </c>
      <c r="GS22" s="3">
        <f t="shared" si="13"/>
        <v>0</v>
      </c>
      <c r="GT22" s="3">
        <f t="shared" si="13"/>
        <v>0</v>
      </c>
      <c r="GU22" s="3">
        <f t="shared" si="13"/>
        <v>0</v>
      </c>
      <c r="GV22" s="3">
        <f t="shared" si="13"/>
        <v>0</v>
      </c>
      <c r="GW22" s="3">
        <f t="shared" si="13"/>
        <v>0</v>
      </c>
      <c r="GX22" s="3">
        <f t="shared" si="13"/>
        <v>0</v>
      </c>
    </row>
    <row r="24" spans="1:245">
      <c r="A24" s="1">
        <v>4</v>
      </c>
      <c r="B24" s="1">
        <v>1</v>
      </c>
      <c r="C24" s="1"/>
      <c r="D24" s="1">
        <f>ROW(A44)</f>
        <v>44</v>
      </c>
      <c r="E24" s="1"/>
      <c r="F24" s="1" t="s">
        <v>12</v>
      </c>
      <c r="G24" s="1" t="s">
        <v>13</v>
      </c>
      <c r="H24" s="1" t="s">
        <v>3</v>
      </c>
      <c r="I24" s="1">
        <v>0</v>
      </c>
      <c r="J24" s="1"/>
      <c r="K24" s="1">
        <v>0</v>
      </c>
      <c r="L24" s="1"/>
      <c r="M24" s="1"/>
      <c r="N24" s="1"/>
      <c r="O24" s="1"/>
      <c r="P24" s="1"/>
      <c r="Q24" s="1"/>
      <c r="R24" s="1"/>
      <c r="S24" s="1"/>
      <c r="T24" s="1"/>
      <c r="U24" s="1" t="s">
        <v>3</v>
      </c>
      <c r="V24" s="1">
        <v>0</v>
      </c>
      <c r="W24" s="1"/>
      <c r="X24" s="1"/>
      <c r="Y24" s="1"/>
      <c r="Z24" s="1"/>
      <c r="AA24" s="1"/>
      <c r="AB24" s="1" t="s">
        <v>3</v>
      </c>
      <c r="AC24" s="1" t="s">
        <v>3</v>
      </c>
      <c r="AD24" s="1" t="s">
        <v>3</v>
      </c>
      <c r="AE24" s="1" t="s">
        <v>3</v>
      </c>
      <c r="AF24" s="1" t="s">
        <v>3</v>
      </c>
      <c r="AG24" s="1" t="s">
        <v>3</v>
      </c>
      <c r="AH24" s="1"/>
      <c r="AI24" s="1"/>
      <c r="AJ24" s="1"/>
      <c r="AK24" s="1"/>
      <c r="AL24" s="1"/>
      <c r="AM24" s="1"/>
      <c r="AN24" s="1"/>
      <c r="AO24" s="1"/>
      <c r="AP24" s="1" t="s">
        <v>3</v>
      </c>
      <c r="AQ24" s="1" t="s">
        <v>3</v>
      </c>
      <c r="AR24" s="1" t="s">
        <v>3</v>
      </c>
      <c r="AS24" s="1"/>
      <c r="AT24" s="1"/>
      <c r="AU24" s="1"/>
      <c r="AV24" s="1"/>
      <c r="AW24" s="1"/>
      <c r="AX24" s="1"/>
      <c r="AY24" s="1"/>
      <c r="AZ24" s="1" t="s">
        <v>3</v>
      </c>
      <c r="BA24" s="1"/>
      <c r="BB24" s="1" t="s">
        <v>3</v>
      </c>
      <c r="BC24" s="1" t="s">
        <v>3</v>
      </c>
      <c r="BD24" s="1" t="s">
        <v>3</v>
      </c>
      <c r="BE24" s="1" t="s">
        <v>3</v>
      </c>
      <c r="BF24" s="1" t="s">
        <v>3</v>
      </c>
      <c r="BG24" s="1" t="s">
        <v>3</v>
      </c>
      <c r="BH24" s="1" t="s">
        <v>3</v>
      </c>
      <c r="BI24" s="1" t="s">
        <v>3</v>
      </c>
      <c r="BJ24" s="1" t="s">
        <v>3</v>
      </c>
      <c r="BK24" s="1" t="s">
        <v>3</v>
      </c>
      <c r="BL24" s="1" t="s">
        <v>3</v>
      </c>
      <c r="BM24" s="1" t="s">
        <v>3</v>
      </c>
      <c r="BN24" s="1" t="s">
        <v>3</v>
      </c>
      <c r="BO24" s="1" t="s">
        <v>3</v>
      </c>
      <c r="BP24" s="1" t="s">
        <v>3</v>
      </c>
      <c r="BQ24" s="1"/>
      <c r="BR24" s="1"/>
      <c r="BS24" s="1"/>
      <c r="BT24" s="1"/>
      <c r="BU24" s="1"/>
      <c r="BV24" s="1"/>
      <c r="BW24" s="1"/>
      <c r="BX24" s="1">
        <v>0</v>
      </c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>
        <v>0</v>
      </c>
    </row>
    <row r="26" spans="1:245">
      <c r="A26" s="2">
        <v>52</v>
      </c>
      <c r="B26" s="2">
        <f t="shared" ref="B26:G26" si="14">B44</f>
        <v>1</v>
      </c>
      <c r="C26" s="2">
        <f t="shared" si="14"/>
        <v>4</v>
      </c>
      <c r="D26" s="2">
        <f t="shared" si="14"/>
        <v>24</v>
      </c>
      <c r="E26" s="2">
        <f t="shared" si="14"/>
        <v>0</v>
      </c>
      <c r="F26" s="2" t="str">
        <f t="shared" si="14"/>
        <v>Новый раздел</v>
      </c>
      <c r="G26" s="2" t="str">
        <f t="shared" si="14"/>
        <v>Работы</v>
      </c>
      <c r="H26" s="2"/>
      <c r="I26" s="2"/>
      <c r="J26" s="2"/>
      <c r="K26" s="2"/>
      <c r="L26" s="2"/>
      <c r="M26" s="2"/>
      <c r="N26" s="2"/>
      <c r="O26" s="2">
        <f t="shared" ref="O26:AT26" si="15">O44</f>
        <v>126069.55</v>
      </c>
      <c r="P26" s="2">
        <f t="shared" si="15"/>
        <v>0</v>
      </c>
      <c r="Q26" s="2">
        <f t="shared" si="15"/>
        <v>0</v>
      </c>
      <c r="R26" s="2">
        <f t="shared" si="15"/>
        <v>0</v>
      </c>
      <c r="S26" s="2">
        <f t="shared" si="15"/>
        <v>126069.55</v>
      </c>
      <c r="T26" s="2">
        <f t="shared" si="15"/>
        <v>0</v>
      </c>
      <c r="U26" s="2">
        <f t="shared" si="15"/>
        <v>260.57</v>
      </c>
      <c r="V26" s="2">
        <f t="shared" si="15"/>
        <v>0</v>
      </c>
      <c r="W26" s="2">
        <f t="shared" si="15"/>
        <v>0</v>
      </c>
      <c r="X26" s="2">
        <f t="shared" si="15"/>
        <v>0</v>
      </c>
      <c r="Y26" s="2">
        <f t="shared" si="15"/>
        <v>0</v>
      </c>
      <c r="Z26" s="2">
        <f t="shared" si="15"/>
        <v>0</v>
      </c>
      <c r="AA26" s="2">
        <f t="shared" si="15"/>
        <v>0</v>
      </c>
      <c r="AB26" s="2">
        <f t="shared" si="15"/>
        <v>126069.55</v>
      </c>
      <c r="AC26" s="2">
        <f t="shared" si="15"/>
        <v>0</v>
      </c>
      <c r="AD26" s="2">
        <f t="shared" si="15"/>
        <v>0</v>
      </c>
      <c r="AE26" s="2">
        <f t="shared" si="15"/>
        <v>0</v>
      </c>
      <c r="AF26" s="2">
        <f t="shared" si="15"/>
        <v>126069.55</v>
      </c>
      <c r="AG26" s="2">
        <f t="shared" si="15"/>
        <v>0</v>
      </c>
      <c r="AH26" s="2">
        <f t="shared" si="15"/>
        <v>260.57</v>
      </c>
      <c r="AI26" s="2">
        <f t="shared" si="15"/>
        <v>0</v>
      </c>
      <c r="AJ26" s="2">
        <f t="shared" si="15"/>
        <v>0</v>
      </c>
      <c r="AK26" s="2">
        <f t="shared" si="15"/>
        <v>0</v>
      </c>
      <c r="AL26" s="2">
        <f t="shared" si="15"/>
        <v>0</v>
      </c>
      <c r="AM26" s="2">
        <f t="shared" si="15"/>
        <v>0</v>
      </c>
      <c r="AN26" s="2">
        <f t="shared" si="15"/>
        <v>0</v>
      </c>
      <c r="AO26" s="2">
        <f t="shared" si="15"/>
        <v>0</v>
      </c>
      <c r="AP26" s="2">
        <f t="shared" si="15"/>
        <v>0</v>
      </c>
      <c r="AQ26" s="2">
        <f t="shared" si="15"/>
        <v>0</v>
      </c>
      <c r="AR26" s="2">
        <f t="shared" si="15"/>
        <v>126069.55</v>
      </c>
      <c r="AS26" s="2">
        <f t="shared" si="15"/>
        <v>126069.55</v>
      </c>
      <c r="AT26" s="2">
        <f t="shared" si="15"/>
        <v>0</v>
      </c>
      <c r="AU26" s="2">
        <f t="shared" ref="AU26:BZ26" si="16">AU44</f>
        <v>0</v>
      </c>
      <c r="AV26" s="2">
        <f t="shared" si="16"/>
        <v>0</v>
      </c>
      <c r="AW26" s="2">
        <f t="shared" si="16"/>
        <v>0</v>
      </c>
      <c r="AX26" s="2">
        <f t="shared" si="16"/>
        <v>0</v>
      </c>
      <c r="AY26" s="2">
        <f t="shared" si="16"/>
        <v>0</v>
      </c>
      <c r="AZ26" s="2">
        <f t="shared" si="16"/>
        <v>0</v>
      </c>
      <c r="BA26" s="2">
        <f t="shared" si="16"/>
        <v>0</v>
      </c>
      <c r="BB26" s="2">
        <f t="shared" si="16"/>
        <v>0</v>
      </c>
      <c r="BC26" s="2">
        <f t="shared" si="16"/>
        <v>0</v>
      </c>
      <c r="BD26" s="2">
        <f t="shared" si="16"/>
        <v>0</v>
      </c>
      <c r="BE26" s="2">
        <f t="shared" si="16"/>
        <v>0</v>
      </c>
      <c r="BF26" s="2">
        <f t="shared" si="16"/>
        <v>0</v>
      </c>
      <c r="BG26" s="2">
        <f t="shared" si="16"/>
        <v>0</v>
      </c>
      <c r="BH26" s="2">
        <f t="shared" si="16"/>
        <v>0</v>
      </c>
      <c r="BI26" s="2">
        <f t="shared" si="16"/>
        <v>0</v>
      </c>
      <c r="BJ26" s="2">
        <f t="shared" si="16"/>
        <v>0</v>
      </c>
      <c r="BK26" s="2">
        <f t="shared" si="16"/>
        <v>0</v>
      </c>
      <c r="BL26" s="2">
        <f t="shared" si="16"/>
        <v>0</v>
      </c>
      <c r="BM26" s="2">
        <f t="shared" si="16"/>
        <v>0</v>
      </c>
      <c r="BN26" s="2">
        <f t="shared" si="16"/>
        <v>0</v>
      </c>
      <c r="BO26" s="2">
        <f t="shared" si="16"/>
        <v>0</v>
      </c>
      <c r="BP26" s="2">
        <f t="shared" si="16"/>
        <v>0</v>
      </c>
      <c r="BQ26" s="2">
        <f t="shared" si="16"/>
        <v>0</v>
      </c>
      <c r="BR26" s="2">
        <f t="shared" si="16"/>
        <v>0</v>
      </c>
      <c r="BS26" s="2">
        <f t="shared" si="16"/>
        <v>0</v>
      </c>
      <c r="BT26" s="2">
        <f t="shared" si="16"/>
        <v>0</v>
      </c>
      <c r="BU26" s="2">
        <f t="shared" si="16"/>
        <v>0</v>
      </c>
      <c r="BV26" s="2">
        <f t="shared" si="16"/>
        <v>0</v>
      </c>
      <c r="BW26" s="2">
        <f t="shared" si="16"/>
        <v>0</v>
      </c>
      <c r="BX26" s="2">
        <f t="shared" si="16"/>
        <v>0</v>
      </c>
      <c r="BY26" s="2">
        <f t="shared" si="16"/>
        <v>0</v>
      </c>
      <c r="BZ26" s="2">
        <f t="shared" si="16"/>
        <v>0</v>
      </c>
      <c r="CA26" s="2">
        <f t="shared" ref="CA26:DF26" si="17">CA44</f>
        <v>126069.55</v>
      </c>
      <c r="CB26" s="2">
        <f t="shared" si="17"/>
        <v>126069.55</v>
      </c>
      <c r="CC26" s="2">
        <f t="shared" si="17"/>
        <v>0</v>
      </c>
      <c r="CD26" s="2">
        <f t="shared" si="17"/>
        <v>0</v>
      </c>
      <c r="CE26" s="2">
        <f t="shared" si="17"/>
        <v>0</v>
      </c>
      <c r="CF26" s="2">
        <f t="shared" si="17"/>
        <v>0</v>
      </c>
      <c r="CG26" s="2">
        <f t="shared" si="17"/>
        <v>0</v>
      </c>
      <c r="CH26" s="2">
        <f t="shared" si="17"/>
        <v>0</v>
      </c>
      <c r="CI26" s="2">
        <f t="shared" si="17"/>
        <v>0</v>
      </c>
      <c r="CJ26" s="2">
        <f t="shared" si="17"/>
        <v>0</v>
      </c>
      <c r="CK26" s="2">
        <f t="shared" si="17"/>
        <v>0</v>
      </c>
      <c r="CL26" s="2">
        <f t="shared" si="17"/>
        <v>0</v>
      </c>
      <c r="CM26" s="2">
        <f t="shared" si="17"/>
        <v>0</v>
      </c>
      <c r="CN26" s="2">
        <f t="shared" si="17"/>
        <v>0</v>
      </c>
      <c r="CO26" s="2">
        <f t="shared" si="17"/>
        <v>0</v>
      </c>
      <c r="CP26" s="2">
        <f t="shared" si="17"/>
        <v>0</v>
      </c>
      <c r="CQ26" s="2">
        <f t="shared" si="17"/>
        <v>0</v>
      </c>
      <c r="CR26" s="2">
        <f t="shared" si="17"/>
        <v>0</v>
      </c>
      <c r="CS26" s="2">
        <f t="shared" si="17"/>
        <v>0</v>
      </c>
      <c r="CT26" s="2">
        <f t="shared" si="17"/>
        <v>0</v>
      </c>
      <c r="CU26" s="2">
        <f t="shared" si="17"/>
        <v>0</v>
      </c>
      <c r="CV26" s="2">
        <f t="shared" si="17"/>
        <v>0</v>
      </c>
      <c r="CW26" s="2">
        <f t="shared" si="17"/>
        <v>0</v>
      </c>
      <c r="CX26" s="2">
        <f t="shared" si="17"/>
        <v>0</v>
      </c>
      <c r="CY26" s="2">
        <f t="shared" si="17"/>
        <v>0</v>
      </c>
      <c r="CZ26" s="2">
        <f t="shared" si="17"/>
        <v>0</v>
      </c>
      <c r="DA26" s="2">
        <f t="shared" si="17"/>
        <v>0</v>
      </c>
      <c r="DB26" s="2">
        <f t="shared" si="17"/>
        <v>0</v>
      </c>
      <c r="DC26" s="2">
        <f t="shared" si="17"/>
        <v>0</v>
      </c>
      <c r="DD26" s="2">
        <f t="shared" si="17"/>
        <v>0</v>
      </c>
      <c r="DE26" s="2">
        <f t="shared" si="17"/>
        <v>0</v>
      </c>
      <c r="DF26" s="2">
        <f t="shared" si="17"/>
        <v>0</v>
      </c>
      <c r="DG26" s="3">
        <f t="shared" ref="DG26:EL26" si="18">DG44</f>
        <v>0</v>
      </c>
      <c r="DH26" s="3">
        <f t="shared" si="18"/>
        <v>0</v>
      </c>
      <c r="DI26" s="3">
        <f t="shared" si="18"/>
        <v>0</v>
      </c>
      <c r="DJ26" s="3">
        <f t="shared" si="18"/>
        <v>0</v>
      </c>
      <c r="DK26" s="3">
        <f t="shared" si="18"/>
        <v>0</v>
      </c>
      <c r="DL26" s="3">
        <f t="shared" si="18"/>
        <v>0</v>
      </c>
      <c r="DM26" s="3">
        <f t="shared" si="18"/>
        <v>0</v>
      </c>
      <c r="DN26" s="3">
        <f t="shared" si="18"/>
        <v>0</v>
      </c>
      <c r="DO26" s="3">
        <f t="shared" si="18"/>
        <v>0</v>
      </c>
      <c r="DP26" s="3">
        <f t="shared" si="18"/>
        <v>0</v>
      </c>
      <c r="DQ26" s="3">
        <f t="shared" si="18"/>
        <v>0</v>
      </c>
      <c r="DR26" s="3">
        <f t="shared" si="18"/>
        <v>0</v>
      </c>
      <c r="DS26" s="3">
        <f t="shared" si="18"/>
        <v>0</v>
      </c>
      <c r="DT26" s="3">
        <f t="shared" si="18"/>
        <v>0</v>
      </c>
      <c r="DU26" s="3">
        <f t="shared" si="18"/>
        <v>0</v>
      </c>
      <c r="DV26" s="3">
        <f t="shared" si="18"/>
        <v>0</v>
      </c>
      <c r="DW26" s="3">
        <f t="shared" si="18"/>
        <v>0</v>
      </c>
      <c r="DX26" s="3">
        <f t="shared" si="18"/>
        <v>0</v>
      </c>
      <c r="DY26" s="3">
        <f t="shared" si="18"/>
        <v>0</v>
      </c>
      <c r="DZ26" s="3">
        <f t="shared" si="18"/>
        <v>0</v>
      </c>
      <c r="EA26" s="3">
        <f t="shared" si="18"/>
        <v>0</v>
      </c>
      <c r="EB26" s="3">
        <f t="shared" si="18"/>
        <v>0</v>
      </c>
      <c r="EC26" s="3">
        <f t="shared" si="18"/>
        <v>0</v>
      </c>
      <c r="ED26" s="3">
        <f t="shared" si="18"/>
        <v>0</v>
      </c>
      <c r="EE26" s="3">
        <f t="shared" si="18"/>
        <v>0</v>
      </c>
      <c r="EF26" s="3">
        <f t="shared" si="18"/>
        <v>0</v>
      </c>
      <c r="EG26" s="3">
        <f t="shared" si="18"/>
        <v>0</v>
      </c>
      <c r="EH26" s="3">
        <f t="shared" si="18"/>
        <v>0</v>
      </c>
      <c r="EI26" s="3">
        <f t="shared" si="18"/>
        <v>0</v>
      </c>
      <c r="EJ26" s="3">
        <f t="shared" si="18"/>
        <v>0</v>
      </c>
      <c r="EK26" s="3">
        <f t="shared" si="18"/>
        <v>0</v>
      </c>
      <c r="EL26" s="3">
        <f t="shared" si="18"/>
        <v>0</v>
      </c>
      <c r="EM26" s="3">
        <f t="shared" ref="EM26:FR26" si="19">EM44</f>
        <v>0</v>
      </c>
      <c r="EN26" s="3">
        <f t="shared" si="19"/>
        <v>0</v>
      </c>
      <c r="EO26" s="3">
        <f t="shared" si="19"/>
        <v>0</v>
      </c>
      <c r="EP26" s="3">
        <f t="shared" si="19"/>
        <v>0</v>
      </c>
      <c r="EQ26" s="3">
        <f t="shared" si="19"/>
        <v>0</v>
      </c>
      <c r="ER26" s="3">
        <f t="shared" si="19"/>
        <v>0</v>
      </c>
      <c r="ES26" s="3">
        <f t="shared" si="19"/>
        <v>0</v>
      </c>
      <c r="ET26" s="3">
        <f t="shared" si="19"/>
        <v>0</v>
      </c>
      <c r="EU26" s="3">
        <f t="shared" si="19"/>
        <v>0</v>
      </c>
      <c r="EV26" s="3">
        <f t="shared" si="19"/>
        <v>0</v>
      </c>
      <c r="EW26" s="3">
        <f t="shared" si="19"/>
        <v>0</v>
      </c>
      <c r="EX26" s="3">
        <f t="shared" si="19"/>
        <v>0</v>
      </c>
      <c r="EY26" s="3">
        <f t="shared" si="19"/>
        <v>0</v>
      </c>
      <c r="EZ26" s="3">
        <f t="shared" si="19"/>
        <v>0</v>
      </c>
      <c r="FA26" s="3">
        <f t="shared" si="19"/>
        <v>0</v>
      </c>
      <c r="FB26" s="3">
        <f t="shared" si="19"/>
        <v>0</v>
      </c>
      <c r="FC26" s="3">
        <f t="shared" si="19"/>
        <v>0</v>
      </c>
      <c r="FD26" s="3">
        <f t="shared" si="19"/>
        <v>0</v>
      </c>
      <c r="FE26" s="3">
        <f t="shared" si="19"/>
        <v>0</v>
      </c>
      <c r="FF26" s="3">
        <f t="shared" si="19"/>
        <v>0</v>
      </c>
      <c r="FG26" s="3">
        <f t="shared" si="19"/>
        <v>0</v>
      </c>
      <c r="FH26" s="3">
        <f t="shared" si="19"/>
        <v>0</v>
      </c>
      <c r="FI26" s="3">
        <f t="shared" si="19"/>
        <v>0</v>
      </c>
      <c r="FJ26" s="3">
        <f t="shared" si="19"/>
        <v>0</v>
      </c>
      <c r="FK26" s="3">
        <f t="shared" si="19"/>
        <v>0</v>
      </c>
      <c r="FL26" s="3">
        <f t="shared" si="19"/>
        <v>0</v>
      </c>
      <c r="FM26" s="3">
        <f t="shared" si="19"/>
        <v>0</v>
      </c>
      <c r="FN26" s="3">
        <f t="shared" si="19"/>
        <v>0</v>
      </c>
      <c r="FO26" s="3">
        <f t="shared" si="19"/>
        <v>0</v>
      </c>
      <c r="FP26" s="3">
        <f t="shared" si="19"/>
        <v>0</v>
      </c>
      <c r="FQ26" s="3">
        <f t="shared" si="19"/>
        <v>0</v>
      </c>
      <c r="FR26" s="3">
        <f t="shared" si="19"/>
        <v>0</v>
      </c>
      <c r="FS26" s="3">
        <f t="shared" ref="FS26:GX26" si="20">FS44</f>
        <v>0</v>
      </c>
      <c r="FT26" s="3">
        <f t="shared" si="20"/>
        <v>0</v>
      </c>
      <c r="FU26" s="3">
        <f t="shared" si="20"/>
        <v>0</v>
      </c>
      <c r="FV26" s="3">
        <f t="shared" si="20"/>
        <v>0</v>
      </c>
      <c r="FW26" s="3">
        <f t="shared" si="20"/>
        <v>0</v>
      </c>
      <c r="FX26" s="3">
        <f t="shared" si="20"/>
        <v>0</v>
      </c>
      <c r="FY26" s="3">
        <f t="shared" si="20"/>
        <v>0</v>
      </c>
      <c r="FZ26" s="3">
        <f t="shared" si="20"/>
        <v>0</v>
      </c>
      <c r="GA26" s="3">
        <f t="shared" si="20"/>
        <v>0</v>
      </c>
      <c r="GB26" s="3">
        <f t="shared" si="20"/>
        <v>0</v>
      </c>
      <c r="GC26" s="3">
        <f t="shared" si="20"/>
        <v>0</v>
      </c>
      <c r="GD26" s="3">
        <f t="shared" si="20"/>
        <v>0</v>
      </c>
      <c r="GE26" s="3">
        <f t="shared" si="20"/>
        <v>0</v>
      </c>
      <c r="GF26" s="3">
        <f t="shared" si="20"/>
        <v>0</v>
      </c>
      <c r="GG26" s="3">
        <f t="shared" si="20"/>
        <v>0</v>
      </c>
      <c r="GH26" s="3">
        <f t="shared" si="20"/>
        <v>0</v>
      </c>
      <c r="GI26" s="3">
        <f t="shared" si="20"/>
        <v>0</v>
      </c>
      <c r="GJ26" s="3">
        <f t="shared" si="20"/>
        <v>0</v>
      </c>
      <c r="GK26" s="3">
        <f t="shared" si="20"/>
        <v>0</v>
      </c>
      <c r="GL26" s="3">
        <f t="shared" si="20"/>
        <v>0</v>
      </c>
      <c r="GM26" s="3">
        <f t="shared" si="20"/>
        <v>0</v>
      </c>
      <c r="GN26" s="3">
        <f t="shared" si="20"/>
        <v>0</v>
      </c>
      <c r="GO26" s="3">
        <f t="shared" si="20"/>
        <v>0</v>
      </c>
      <c r="GP26" s="3">
        <f t="shared" si="20"/>
        <v>0</v>
      </c>
      <c r="GQ26" s="3">
        <f t="shared" si="20"/>
        <v>0</v>
      </c>
      <c r="GR26" s="3">
        <f t="shared" si="20"/>
        <v>0</v>
      </c>
      <c r="GS26" s="3">
        <f t="shared" si="20"/>
        <v>0</v>
      </c>
      <c r="GT26" s="3">
        <f t="shared" si="20"/>
        <v>0</v>
      </c>
      <c r="GU26" s="3">
        <f t="shared" si="20"/>
        <v>0</v>
      </c>
      <c r="GV26" s="3">
        <f t="shared" si="20"/>
        <v>0</v>
      </c>
      <c r="GW26" s="3">
        <f t="shared" si="20"/>
        <v>0</v>
      </c>
      <c r="GX26" s="3">
        <f t="shared" si="20"/>
        <v>0</v>
      </c>
    </row>
    <row r="28" spans="1:245">
      <c r="A28">
        <v>17</v>
      </c>
      <c r="B28">
        <v>1</v>
      </c>
      <c r="C28">
        <f>ROW(SmtRes!A1)</f>
        <v>1</v>
      </c>
      <c r="D28">
        <f>ROW(EtalonRes!A1)</f>
        <v>1</v>
      </c>
      <c r="E28" t="s">
        <v>14</v>
      </c>
      <c r="F28" t="s">
        <v>15</v>
      </c>
      <c r="G28" t="s">
        <v>16</v>
      </c>
      <c r="H28" t="s">
        <v>17</v>
      </c>
      <c r="I28">
        <v>1</v>
      </c>
      <c r="J28">
        <v>0</v>
      </c>
      <c r="O28">
        <f t="shared" ref="O28:O42" si="21">ROUND(CP28,2)</f>
        <v>58170.36</v>
      </c>
      <c r="P28">
        <f t="shared" ref="P28:P42" si="22">ROUND(CQ28*I28,2)</f>
        <v>0</v>
      </c>
      <c r="Q28">
        <f t="shared" ref="Q28:Q42" si="23">ROUND(CR28*I28,2)</f>
        <v>0</v>
      </c>
      <c r="R28">
        <f t="shared" ref="R28:R42" si="24">ROUND(CS28*I28,2)</f>
        <v>0</v>
      </c>
      <c r="S28">
        <f t="shared" ref="S28:S42" si="25">ROUND(CT28*I28,2)</f>
        <v>58170.36</v>
      </c>
      <c r="T28">
        <f t="shared" ref="T28:T42" si="26">ROUND(CU28*I28,2)</f>
        <v>0</v>
      </c>
      <c r="U28">
        <f t="shared" ref="U28:U42" si="27">CV28*I28</f>
        <v>126.2</v>
      </c>
      <c r="V28">
        <f t="shared" ref="V28:V42" si="28">CW28*I28</f>
        <v>0</v>
      </c>
      <c r="W28">
        <f t="shared" ref="W28:W42" si="29">ROUND(CX28*I28,2)</f>
        <v>0</v>
      </c>
      <c r="X28">
        <f t="shared" ref="X28:X42" si="30">ROUND(CY28,2)</f>
        <v>0</v>
      </c>
      <c r="Y28">
        <f t="shared" ref="Y28:Y42" si="31">ROUND(CZ28,2)</f>
        <v>0</v>
      </c>
      <c r="AA28">
        <v>38206445</v>
      </c>
      <c r="AB28">
        <f t="shared" ref="AB28:AB42" si="32">ROUND((AC28+AD28+AF28),6)</f>
        <v>18948</v>
      </c>
      <c r="AC28">
        <f t="shared" ref="AC28:AC42" si="33">ROUND((ES28),6)</f>
        <v>0</v>
      </c>
      <c r="AD28">
        <f t="shared" ref="AD28:AD42" si="34">ROUND((((ET28)-(EU28))+AE28),6)</f>
        <v>0</v>
      </c>
      <c r="AE28">
        <f t="shared" ref="AE28:AE42" si="35">ROUND((EU28),6)</f>
        <v>0</v>
      </c>
      <c r="AF28">
        <f t="shared" ref="AF28:AF42" si="36">ROUND((EV28),6)</f>
        <v>18948</v>
      </c>
      <c r="AG28">
        <f t="shared" ref="AG28:AG42" si="37">ROUND((AP28),6)</f>
        <v>0</v>
      </c>
      <c r="AH28">
        <f t="shared" ref="AH28:AH42" si="38">(EW28)</f>
        <v>126.2</v>
      </c>
      <c r="AI28">
        <f t="shared" ref="AI28:AI42" si="39">(EX28)</f>
        <v>0</v>
      </c>
      <c r="AJ28">
        <f t="shared" ref="AJ28:AJ42" si="40">ROUND((AS28),6)</f>
        <v>0</v>
      </c>
      <c r="AK28">
        <v>18948</v>
      </c>
      <c r="AL28">
        <v>0</v>
      </c>
      <c r="AM28">
        <v>0</v>
      </c>
      <c r="AN28">
        <v>0</v>
      </c>
      <c r="AO28">
        <v>18948</v>
      </c>
      <c r="AP28">
        <v>0</v>
      </c>
      <c r="AQ28">
        <v>126.2</v>
      </c>
      <c r="AR28">
        <v>0</v>
      </c>
      <c r="AS28">
        <v>0</v>
      </c>
      <c r="AT28">
        <v>0</v>
      </c>
      <c r="AU28">
        <v>0</v>
      </c>
      <c r="AV28">
        <v>1</v>
      </c>
      <c r="AW28">
        <v>1</v>
      </c>
      <c r="AZ28">
        <v>3.07</v>
      </c>
      <c r="BA28">
        <v>3.07</v>
      </c>
      <c r="BB28">
        <v>3.07</v>
      </c>
      <c r="BC28">
        <v>3.07</v>
      </c>
      <c r="BD28" t="s">
        <v>3</v>
      </c>
      <c r="BE28" t="s">
        <v>3</v>
      </c>
      <c r="BF28" t="s">
        <v>3</v>
      </c>
      <c r="BG28" t="s">
        <v>3</v>
      </c>
      <c r="BH28">
        <v>0</v>
      </c>
      <c r="BI28">
        <v>1</v>
      </c>
      <c r="BJ28" t="s">
        <v>18</v>
      </c>
      <c r="BM28">
        <v>150</v>
      </c>
      <c r="BN28">
        <v>0</v>
      </c>
      <c r="BO28" t="s">
        <v>3</v>
      </c>
      <c r="BP28">
        <v>0</v>
      </c>
      <c r="BQ28">
        <v>1</v>
      </c>
      <c r="BR28">
        <v>0</v>
      </c>
      <c r="BS28">
        <v>3.07</v>
      </c>
      <c r="BT28">
        <v>1</v>
      </c>
      <c r="BU28">
        <v>1</v>
      </c>
      <c r="BV28">
        <v>1</v>
      </c>
      <c r="BW28">
        <v>1</v>
      </c>
      <c r="BX28">
        <v>1</v>
      </c>
      <c r="BY28" t="s">
        <v>3</v>
      </c>
      <c r="BZ28">
        <v>0</v>
      </c>
      <c r="CA28">
        <v>0</v>
      </c>
      <c r="CF28">
        <v>0</v>
      </c>
      <c r="CG28">
        <v>0</v>
      </c>
      <c r="CM28">
        <v>0</v>
      </c>
      <c r="CN28" t="s">
        <v>3</v>
      </c>
      <c r="CO28">
        <v>0</v>
      </c>
      <c r="CP28">
        <f t="shared" ref="CP28:CP42" si="41">(P28+Q28+S28)</f>
        <v>58170.36</v>
      </c>
      <c r="CQ28">
        <f t="shared" ref="CQ28:CQ42" si="42">AC28*BC28</f>
        <v>0</v>
      </c>
      <c r="CR28">
        <f t="shared" ref="CR28:CR42" si="43">AD28*BB28</f>
        <v>0</v>
      </c>
      <c r="CS28">
        <f t="shared" ref="CS28:CS42" si="44">AE28*BS28</f>
        <v>0</v>
      </c>
      <c r="CT28">
        <f t="shared" ref="CT28:CT42" si="45">AF28*BA28</f>
        <v>58170.36</v>
      </c>
      <c r="CU28">
        <f t="shared" ref="CU28:CU42" si="46">AG28</f>
        <v>0</v>
      </c>
      <c r="CV28">
        <f t="shared" ref="CV28:CV42" si="47">AH28</f>
        <v>126.2</v>
      </c>
      <c r="CW28">
        <f t="shared" ref="CW28:CW42" si="48">AI28</f>
        <v>0</v>
      </c>
      <c r="CX28">
        <f t="shared" ref="CX28:CX42" si="49">AJ28</f>
        <v>0</v>
      </c>
      <c r="CY28">
        <f t="shared" ref="CY28:CY42" si="50">(((S28+R28)*AT28)/100)</f>
        <v>0</v>
      </c>
      <c r="CZ28">
        <f t="shared" ref="CZ28:CZ42" si="51">(((S28+R28)*AU28)/100)</f>
        <v>0</v>
      </c>
      <c r="DC28" t="s">
        <v>3</v>
      </c>
      <c r="DD28" t="s">
        <v>3</v>
      </c>
      <c r="DE28" t="s">
        <v>3</v>
      </c>
      <c r="DF28" t="s">
        <v>3</v>
      </c>
      <c r="DG28" t="s">
        <v>3</v>
      </c>
      <c r="DH28" t="s">
        <v>3</v>
      </c>
      <c r="DI28" t="s">
        <v>3</v>
      </c>
      <c r="DJ28" t="s">
        <v>3</v>
      </c>
      <c r="DK28" t="s">
        <v>3</v>
      </c>
      <c r="DL28" t="s">
        <v>3</v>
      </c>
      <c r="DM28" t="s">
        <v>3</v>
      </c>
      <c r="DN28">
        <v>0</v>
      </c>
      <c r="DO28">
        <v>0</v>
      </c>
      <c r="DP28">
        <v>1</v>
      </c>
      <c r="DQ28">
        <v>1</v>
      </c>
      <c r="DU28">
        <v>1010</v>
      </c>
      <c r="DV28" t="s">
        <v>17</v>
      </c>
      <c r="DW28" t="s">
        <v>17</v>
      </c>
      <c r="DX28">
        <v>1</v>
      </c>
      <c r="EE28">
        <v>36773776</v>
      </c>
      <c r="EF28">
        <v>1</v>
      </c>
      <c r="EG28" t="s">
        <v>19</v>
      </c>
      <c r="EH28">
        <v>0</v>
      </c>
      <c r="EI28" t="s">
        <v>3</v>
      </c>
      <c r="EJ28">
        <v>1</v>
      </c>
      <c r="EK28">
        <v>150</v>
      </c>
      <c r="EL28" t="s">
        <v>20</v>
      </c>
      <c r="EM28" t="s">
        <v>21</v>
      </c>
      <c r="EO28" t="s">
        <v>3</v>
      </c>
      <c r="EQ28">
        <v>131072</v>
      </c>
      <c r="ER28">
        <v>18948</v>
      </c>
      <c r="ES28">
        <v>0</v>
      </c>
      <c r="ET28">
        <v>0</v>
      </c>
      <c r="EU28">
        <v>0</v>
      </c>
      <c r="EV28">
        <v>18948</v>
      </c>
      <c r="EW28">
        <v>126.2</v>
      </c>
      <c r="EX28">
        <v>0</v>
      </c>
      <c r="EY28">
        <v>0</v>
      </c>
      <c r="FQ28">
        <v>0</v>
      </c>
      <c r="FR28">
        <f t="shared" ref="FR28:FR42" si="52">ROUND(IF(AND(BH28=3,BI28=3),P28,0),2)</f>
        <v>0</v>
      </c>
      <c r="FS28">
        <v>0</v>
      </c>
      <c r="FX28">
        <v>0</v>
      </c>
      <c r="FY28">
        <v>0</v>
      </c>
      <c r="GA28" t="s">
        <v>3</v>
      </c>
      <c r="GD28">
        <v>0</v>
      </c>
      <c r="GF28">
        <v>-98775980</v>
      </c>
      <c r="GG28">
        <v>1</v>
      </c>
      <c r="GH28">
        <v>1</v>
      </c>
      <c r="GI28">
        <v>3</v>
      </c>
      <c r="GJ28">
        <v>0</v>
      </c>
      <c r="GK28">
        <f>ROUND(R28*(R12)/100,2)</f>
        <v>0</v>
      </c>
      <c r="GL28">
        <f t="shared" ref="GL28:GL42" si="53">ROUND(IF(AND(BH28=3,BI28=3,FS28&lt;&gt;0),P28,0),2)</f>
        <v>0</v>
      </c>
      <c r="GM28">
        <f t="shared" ref="GM28:GM42" si="54">ROUND(O28+X28+Y28+GK28,2)+GX28</f>
        <v>58170.36</v>
      </c>
      <c r="GN28">
        <f t="shared" ref="GN28:GN42" si="55">IF(OR(BI28=0,BI28=1),ROUND(O28+X28+Y28+GK28,2),0)</f>
        <v>58170.36</v>
      </c>
      <c r="GO28">
        <f t="shared" ref="GO28:GO42" si="56">IF(BI28=2,ROUND(O28+X28+Y28+GK28,2),0)</f>
        <v>0</v>
      </c>
      <c r="GP28">
        <f t="shared" ref="GP28:GP42" si="57">IF(BI28=4,ROUND(O28+X28+Y28+GK28,2),0)</f>
        <v>0</v>
      </c>
      <c r="GR28">
        <v>0</v>
      </c>
      <c r="GS28">
        <v>3</v>
      </c>
      <c r="GT28">
        <v>0</v>
      </c>
      <c r="GU28" t="s">
        <v>3</v>
      </c>
      <c r="GV28">
        <f t="shared" ref="GV28:GV42" si="58">ROUND(GT28,6)</f>
        <v>0</v>
      </c>
      <c r="GW28">
        <v>1</v>
      </c>
      <c r="GX28">
        <f t="shared" ref="GX28:GX42" si="59">ROUND(GV28*GW28*I28,2)</f>
        <v>0</v>
      </c>
      <c r="HA28">
        <v>0</v>
      </c>
      <c r="HB28">
        <v>0</v>
      </c>
      <c r="IK28">
        <v>0</v>
      </c>
    </row>
    <row r="29" spans="1:245">
      <c r="A29">
        <v>17</v>
      </c>
      <c r="B29">
        <v>1</v>
      </c>
      <c r="C29">
        <f>ROW(SmtRes!A2)</f>
        <v>2</v>
      </c>
      <c r="D29">
        <f>ROW(EtalonRes!A2)</f>
        <v>2</v>
      </c>
      <c r="E29" t="s">
        <v>22</v>
      </c>
      <c r="F29" t="s">
        <v>23</v>
      </c>
      <c r="G29" t="s">
        <v>24</v>
      </c>
      <c r="H29" t="s">
        <v>17</v>
      </c>
      <c r="I29">
        <v>6</v>
      </c>
      <c r="J29">
        <v>0</v>
      </c>
      <c r="O29">
        <f t="shared" si="21"/>
        <v>4733.9399999999996</v>
      </c>
      <c r="P29">
        <f t="shared" si="22"/>
        <v>0</v>
      </c>
      <c r="Q29">
        <f t="shared" si="23"/>
        <v>0</v>
      </c>
      <c r="R29">
        <f t="shared" si="24"/>
        <v>0</v>
      </c>
      <c r="S29">
        <f t="shared" si="25"/>
        <v>4733.9399999999996</v>
      </c>
      <c r="T29">
        <f t="shared" si="26"/>
        <v>0</v>
      </c>
      <c r="U29">
        <f t="shared" si="27"/>
        <v>10.199999999999999</v>
      </c>
      <c r="V29">
        <f t="shared" si="28"/>
        <v>0</v>
      </c>
      <c r="W29">
        <f t="shared" si="29"/>
        <v>0</v>
      </c>
      <c r="X29">
        <f t="shared" si="30"/>
        <v>0</v>
      </c>
      <c r="Y29">
        <f t="shared" si="31"/>
        <v>0</v>
      </c>
      <c r="AA29">
        <v>38206445</v>
      </c>
      <c r="AB29">
        <f t="shared" si="32"/>
        <v>257</v>
      </c>
      <c r="AC29">
        <f t="shared" si="33"/>
        <v>0</v>
      </c>
      <c r="AD29">
        <f t="shared" si="34"/>
        <v>0</v>
      </c>
      <c r="AE29">
        <f t="shared" si="35"/>
        <v>0</v>
      </c>
      <c r="AF29">
        <f t="shared" si="36"/>
        <v>257</v>
      </c>
      <c r="AG29">
        <f t="shared" si="37"/>
        <v>0</v>
      </c>
      <c r="AH29">
        <f t="shared" si="38"/>
        <v>1.7</v>
      </c>
      <c r="AI29">
        <f t="shared" si="39"/>
        <v>0</v>
      </c>
      <c r="AJ29">
        <f t="shared" si="40"/>
        <v>0</v>
      </c>
      <c r="AK29">
        <v>257</v>
      </c>
      <c r="AL29">
        <v>0</v>
      </c>
      <c r="AM29">
        <v>0</v>
      </c>
      <c r="AN29">
        <v>0</v>
      </c>
      <c r="AO29">
        <v>257</v>
      </c>
      <c r="AP29">
        <v>0</v>
      </c>
      <c r="AQ29">
        <v>1.7</v>
      </c>
      <c r="AR29">
        <v>0</v>
      </c>
      <c r="AS29">
        <v>0</v>
      </c>
      <c r="AT29">
        <v>0</v>
      </c>
      <c r="AU29">
        <v>0</v>
      </c>
      <c r="AV29">
        <v>1</v>
      </c>
      <c r="AW29">
        <v>1</v>
      </c>
      <c r="AZ29">
        <v>3.07</v>
      </c>
      <c r="BA29">
        <v>3.07</v>
      </c>
      <c r="BB29">
        <v>3.07</v>
      </c>
      <c r="BC29">
        <v>3.07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25</v>
      </c>
      <c r="BM29">
        <v>150</v>
      </c>
      <c r="BN29">
        <v>0</v>
      </c>
      <c r="BO29" t="s">
        <v>3</v>
      </c>
      <c r="BP29">
        <v>0</v>
      </c>
      <c r="BQ29">
        <v>1</v>
      </c>
      <c r="BR29">
        <v>0</v>
      </c>
      <c r="BS29">
        <v>3.07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0</v>
      </c>
      <c r="CA29">
        <v>0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41"/>
        <v>4733.9399999999996</v>
      </c>
      <c r="CQ29">
        <f t="shared" si="42"/>
        <v>0</v>
      </c>
      <c r="CR29">
        <f t="shared" si="43"/>
        <v>0</v>
      </c>
      <c r="CS29">
        <f t="shared" si="44"/>
        <v>0</v>
      </c>
      <c r="CT29">
        <f t="shared" si="45"/>
        <v>788.99</v>
      </c>
      <c r="CU29">
        <f t="shared" si="46"/>
        <v>0</v>
      </c>
      <c r="CV29">
        <f t="shared" si="47"/>
        <v>1.7</v>
      </c>
      <c r="CW29">
        <f t="shared" si="48"/>
        <v>0</v>
      </c>
      <c r="CX29">
        <f t="shared" si="49"/>
        <v>0</v>
      </c>
      <c r="CY29">
        <f t="shared" si="50"/>
        <v>0</v>
      </c>
      <c r="CZ29">
        <f t="shared" si="51"/>
        <v>0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1010</v>
      </c>
      <c r="DV29" t="s">
        <v>17</v>
      </c>
      <c r="DW29" t="s">
        <v>17</v>
      </c>
      <c r="DX29">
        <v>1</v>
      </c>
      <c r="EE29">
        <v>36773776</v>
      </c>
      <c r="EF29">
        <v>1</v>
      </c>
      <c r="EG29" t="s">
        <v>19</v>
      </c>
      <c r="EH29">
        <v>0</v>
      </c>
      <c r="EI29" t="s">
        <v>3</v>
      </c>
      <c r="EJ29">
        <v>1</v>
      </c>
      <c r="EK29">
        <v>150</v>
      </c>
      <c r="EL29" t="s">
        <v>20</v>
      </c>
      <c r="EM29" t="s">
        <v>21</v>
      </c>
      <c r="EO29" t="s">
        <v>3</v>
      </c>
      <c r="EQ29">
        <v>131072</v>
      </c>
      <c r="ER29">
        <v>257</v>
      </c>
      <c r="ES29">
        <v>0</v>
      </c>
      <c r="ET29">
        <v>0</v>
      </c>
      <c r="EU29">
        <v>0</v>
      </c>
      <c r="EV29">
        <v>257</v>
      </c>
      <c r="EW29">
        <v>1.7</v>
      </c>
      <c r="EX29">
        <v>0</v>
      </c>
      <c r="EY29">
        <v>0</v>
      </c>
      <c r="FQ29">
        <v>0</v>
      </c>
      <c r="FR29">
        <f t="shared" si="52"/>
        <v>0</v>
      </c>
      <c r="FS29">
        <v>0</v>
      </c>
      <c r="FX29">
        <v>0</v>
      </c>
      <c r="FY29">
        <v>0</v>
      </c>
      <c r="GA29" t="s">
        <v>3</v>
      </c>
      <c r="GD29">
        <v>0</v>
      </c>
      <c r="GF29">
        <v>1074556786</v>
      </c>
      <c r="GG29">
        <v>1</v>
      </c>
      <c r="GH29">
        <v>1</v>
      </c>
      <c r="GI29">
        <v>3</v>
      </c>
      <c r="GJ29">
        <v>0</v>
      </c>
      <c r="GK29">
        <f>ROUND(R29*(R12)/100,2)</f>
        <v>0</v>
      </c>
      <c r="GL29">
        <f t="shared" si="53"/>
        <v>0</v>
      </c>
      <c r="GM29">
        <f t="shared" si="54"/>
        <v>4733.9399999999996</v>
      </c>
      <c r="GN29">
        <f t="shared" si="55"/>
        <v>4733.9399999999996</v>
      </c>
      <c r="GO29">
        <f t="shared" si="56"/>
        <v>0</v>
      </c>
      <c r="GP29">
        <f t="shared" si="57"/>
        <v>0</v>
      </c>
      <c r="GR29">
        <v>0</v>
      </c>
      <c r="GS29">
        <v>3</v>
      </c>
      <c r="GT29">
        <v>0</v>
      </c>
      <c r="GU29" t="s">
        <v>3</v>
      </c>
      <c r="GV29">
        <f t="shared" si="58"/>
        <v>0</v>
      </c>
      <c r="GW29">
        <v>1</v>
      </c>
      <c r="GX29">
        <f t="shared" si="59"/>
        <v>0</v>
      </c>
      <c r="HA29">
        <v>0</v>
      </c>
      <c r="HB29">
        <v>0</v>
      </c>
      <c r="IK29">
        <v>0</v>
      </c>
    </row>
    <row r="30" spans="1:245">
      <c r="A30">
        <v>17</v>
      </c>
      <c r="B30">
        <v>1</v>
      </c>
      <c r="C30">
        <f>ROW(SmtRes!A3)</f>
        <v>3</v>
      </c>
      <c r="D30">
        <f>ROW(EtalonRes!A3)</f>
        <v>3</v>
      </c>
      <c r="E30" t="s">
        <v>26</v>
      </c>
      <c r="F30" t="s">
        <v>27</v>
      </c>
      <c r="G30" t="s">
        <v>28</v>
      </c>
      <c r="H30" t="s">
        <v>17</v>
      </c>
      <c r="I30">
        <v>1</v>
      </c>
      <c r="J30">
        <v>0</v>
      </c>
      <c r="O30">
        <f t="shared" si="21"/>
        <v>7899.11</v>
      </c>
      <c r="P30">
        <f t="shared" si="22"/>
        <v>0</v>
      </c>
      <c r="Q30">
        <f t="shared" si="23"/>
        <v>0</v>
      </c>
      <c r="R30">
        <f t="shared" si="24"/>
        <v>0</v>
      </c>
      <c r="S30">
        <f t="shared" si="25"/>
        <v>7899.11</v>
      </c>
      <c r="T30">
        <f t="shared" si="26"/>
        <v>0</v>
      </c>
      <c r="U30">
        <f t="shared" si="27"/>
        <v>15</v>
      </c>
      <c r="V30">
        <f t="shared" si="28"/>
        <v>0</v>
      </c>
      <c r="W30">
        <f t="shared" si="29"/>
        <v>0</v>
      </c>
      <c r="X30">
        <f t="shared" si="30"/>
        <v>0</v>
      </c>
      <c r="Y30">
        <f t="shared" si="31"/>
        <v>0</v>
      </c>
      <c r="AA30">
        <v>38206445</v>
      </c>
      <c r="AB30">
        <f t="shared" si="32"/>
        <v>2573</v>
      </c>
      <c r="AC30">
        <f t="shared" si="33"/>
        <v>0</v>
      </c>
      <c r="AD30">
        <f t="shared" si="34"/>
        <v>0</v>
      </c>
      <c r="AE30">
        <f t="shared" si="35"/>
        <v>0</v>
      </c>
      <c r="AF30">
        <f t="shared" si="36"/>
        <v>2573</v>
      </c>
      <c r="AG30">
        <f t="shared" si="37"/>
        <v>0</v>
      </c>
      <c r="AH30">
        <f t="shared" si="38"/>
        <v>15</v>
      </c>
      <c r="AI30">
        <f t="shared" si="39"/>
        <v>0</v>
      </c>
      <c r="AJ30">
        <f t="shared" si="40"/>
        <v>0</v>
      </c>
      <c r="AK30">
        <v>2573</v>
      </c>
      <c r="AL30">
        <v>0</v>
      </c>
      <c r="AM30">
        <v>0</v>
      </c>
      <c r="AN30">
        <v>0</v>
      </c>
      <c r="AO30">
        <v>2573</v>
      </c>
      <c r="AP30">
        <v>0</v>
      </c>
      <c r="AQ30">
        <v>15</v>
      </c>
      <c r="AR30">
        <v>0</v>
      </c>
      <c r="AS30">
        <v>0</v>
      </c>
      <c r="AT30">
        <v>0</v>
      </c>
      <c r="AU30">
        <v>0</v>
      </c>
      <c r="AV30">
        <v>1</v>
      </c>
      <c r="AW30">
        <v>1</v>
      </c>
      <c r="AZ30">
        <v>3.07</v>
      </c>
      <c r="BA30">
        <v>3.07</v>
      </c>
      <c r="BB30">
        <v>3.07</v>
      </c>
      <c r="BC30">
        <v>3.07</v>
      </c>
      <c r="BD30" t="s">
        <v>3</v>
      </c>
      <c r="BE30" t="s">
        <v>3</v>
      </c>
      <c r="BF30" t="s">
        <v>3</v>
      </c>
      <c r="BG30" t="s">
        <v>3</v>
      </c>
      <c r="BH30">
        <v>0</v>
      </c>
      <c r="BI30">
        <v>1</v>
      </c>
      <c r="BJ30" t="s">
        <v>29</v>
      </c>
      <c r="BM30">
        <v>150</v>
      </c>
      <c r="BN30">
        <v>0</v>
      </c>
      <c r="BO30" t="s">
        <v>3</v>
      </c>
      <c r="BP30">
        <v>0</v>
      </c>
      <c r="BQ30">
        <v>1</v>
      </c>
      <c r="BR30">
        <v>0</v>
      </c>
      <c r="BS30">
        <v>3.07</v>
      </c>
      <c r="BT30">
        <v>1</v>
      </c>
      <c r="BU30">
        <v>1</v>
      </c>
      <c r="BV30">
        <v>1</v>
      </c>
      <c r="BW30">
        <v>1</v>
      </c>
      <c r="BX30">
        <v>1</v>
      </c>
      <c r="BY30" t="s">
        <v>3</v>
      </c>
      <c r="BZ30">
        <v>0</v>
      </c>
      <c r="CA30">
        <v>0</v>
      </c>
      <c r="CF30">
        <v>0</v>
      </c>
      <c r="CG30">
        <v>0</v>
      </c>
      <c r="CM30">
        <v>0</v>
      </c>
      <c r="CN30" t="s">
        <v>3</v>
      </c>
      <c r="CO30">
        <v>0</v>
      </c>
      <c r="CP30">
        <f t="shared" si="41"/>
        <v>7899.11</v>
      </c>
      <c r="CQ30">
        <f t="shared" si="42"/>
        <v>0</v>
      </c>
      <c r="CR30">
        <f t="shared" si="43"/>
        <v>0</v>
      </c>
      <c r="CS30">
        <f t="shared" si="44"/>
        <v>0</v>
      </c>
      <c r="CT30">
        <f t="shared" si="45"/>
        <v>7899.11</v>
      </c>
      <c r="CU30">
        <f t="shared" si="46"/>
        <v>0</v>
      </c>
      <c r="CV30">
        <f t="shared" si="47"/>
        <v>15</v>
      </c>
      <c r="CW30">
        <f t="shared" si="48"/>
        <v>0</v>
      </c>
      <c r="CX30">
        <f t="shared" si="49"/>
        <v>0</v>
      </c>
      <c r="CY30">
        <f t="shared" si="50"/>
        <v>0</v>
      </c>
      <c r="CZ30">
        <f t="shared" si="51"/>
        <v>0</v>
      </c>
      <c r="DC30" t="s">
        <v>3</v>
      </c>
      <c r="DD30" t="s">
        <v>3</v>
      </c>
      <c r="DE30" t="s">
        <v>3</v>
      </c>
      <c r="DF30" t="s">
        <v>3</v>
      </c>
      <c r="DG30" t="s">
        <v>3</v>
      </c>
      <c r="DH30" t="s">
        <v>3</v>
      </c>
      <c r="DI30" t="s">
        <v>3</v>
      </c>
      <c r="DJ30" t="s">
        <v>3</v>
      </c>
      <c r="DK30" t="s">
        <v>3</v>
      </c>
      <c r="DL30" t="s">
        <v>3</v>
      </c>
      <c r="DM30" t="s">
        <v>3</v>
      </c>
      <c r="DN30">
        <v>0</v>
      </c>
      <c r="DO30">
        <v>0</v>
      </c>
      <c r="DP30">
        <v>1</v>
      </c>
      <c r="DQ30">
        <v>1</v>
      </c>
      <c r="DU30">
        <v>1010</v>
      </c>
      <c r="DV30" t="s">
        <v>17</v>
      </c>
      <c r="DW30" t="s">
        <v>17</v>
      </c>
      <c r="DX30">
        <v>1</v>
      </c>
      <c r="EE30">
        <v>36773776</v>
      </c>
      <c r="EF30">
        <v>1</v>
      </c>
      <c r="EG30" t="s">
        <v>19</v>
      </c>
      <c r="EH30">
        <v>0</v>
      </c>
      <c r="EI30" t="s">
        <v>3</v>
      </c>
      <c r="EJ30">
        <v>1</v>
      </c>
      <c r="EK30">
        <v>150</v>
      </c>
      <c r="EL30" t="s">
        <v>20</v>
      </c>
      <c r="EM30" t="s">
        <v>21</v>
      </c>
      <c r="EO30" t="s">
        <v>3</v>
      </c>
      <c r="EQ30">
        <v>0</v>
      </c>
      <c r="ER30">
        <v>2573</v>
      </c>
      <c r="ES30">
        <v>0</v>
      </c>
      <c r="ET30">
        <v>0</v>
      </c>
      <c r="EU30">
        <v>0</v>
      </c>
      <c r="EV30">
        <v>2573</v>
      </c>
      <c r="EW30">
        <v>15</v>
      </c>
      <c r="EX30">
        <v>0</v>
      </c>
      <c r="EY30">
        <v>0</v>
      </c>
      <c r="FQ30">
        <v>0</v>
      </c>
      <c r="FR30">
        <f t="shared" si="52"/>
        <v>0</v>
      </c>
      <c r="FS30">
        <v>0</v>
      </c>
      <c r="FX30">
        <v>0</v>
      </c>
      <c r="FY30">
        <v>0</v>
      </c>
      <c r="GA30" t="s">
        <v>3</v>
      </c>
      <c r="GD30">
        <v>0</v>
      </c>
      <c r="GF30">
        <v>-1396027699</v>
      </c>
      <c r="GG30">
        <v>1</v>
      </c>
      <c r="GH30">
        <v>1</v>
      </c>
      <c r="GI30">
        <v>3</v>
      </c>
      <c r="GJ30">
        <v>0</v>
      </c>
      <c r="GK30">
        <f>ROUND(R30*(R12)/100,2)</f>
        <v>0</v>
      </c>
      <c r="GL30">
        <f t="shared" si="53"/>
        <v>0</v>
      </c>
      <c r="GM30">
        <f t="shared" si="54"/>
        <v>7899.11</v>
      </c>
      <c r="GN30">
        <f t="shared" si="55"/>
        <v>7899.11</v>
      </c>
      <c r="GO30">
        <f t="shared" si="56"/>
        <v>0</v>
      </c>
      <c r="GP30">
        <f t="shared" si="57"/>
        <v>0</v>
      </c>
      <c r="GR30">
        <v>0</v>
      </c>
      <c r="GS30">
        <v>3</v>
      </c>
      <c r="GT30">
        <v>0</v>
      </c>
      <c r="GU30" t="s">
        <v>3</v>
      </c>
      <c r="GV30">
        <f t="shared" si="58"/>
        <v>0</v>
      </c>
      <c r="GW30">
        <v>1</v>
      </c>
      <c r="GX30">
        <f t="shared" si="59"/>
        <v>0</v>
      </c>
      <c r="HA30">
        <v>0</v>
      </c>
      <c r="HB30">
        <v>0</v>
      </c>
      <c r="IK30">
        <v>0</v>
      </c>
    </row>
    <row r="31" spans="1:245">
      <c r="A31">
        <v>17</v>
      </c>
      <c r="B31">
        <v>1</v>
      </c>
      <c r="C31">
        <f>ROW(SmtRes!A4)</f>
        <v>4</v>
      </c>
      <c r="D31">
        <f>ROW(EtalonRes!A4)</f>
        <v>4</v>
      </c>
      <c r="E31" t="s">
        <v>30</v>
      </c>
      <c r="F31" t="s">
        <v>31</v>
      </c>
      <c r="G31" t="s">
        <v>32</v>
      </c>
      <c r="H31" t="s">
        <v>17</v>
      </c>
      <c r="I31">
        <v>1</v>
      </c>
      <c r="J31">
        <v>0</v>
      </c>
      <c r="O31">
        <f t="shared" si="21"/>
        <v>1577.98</v>
      </c>
      <c r="P31">
        <f t="shared" si="22"/>
        <v>0</v>
      </c>
      <c r="Q31">
        <f t="shared" si="23"/>
        <v>0</v>
      </c>
      <c r="R31">
        <f t="shared" si="24"/>
        <v>0</v>
      </c>
      <c r="S31">
        <f t="shared" si="25"/>
        <v>1577.98</v>
      </c>
      <c r="T31">
        <f t="shared" si="26"/>
        <v>0</v>
      </c>
      <c r="U31">
        <f t="shared" si="27"/>
        <v>3.5</v>
      </c>
      <c r="V31">
        <f t="shared" si="28"/>
        <v>0</v>
      </c>
      <c r="W31">
        <f t="shared" si="29"/>
        <v>0</v>
      </c>
      <c r="X31">
        <f t="shared" si="30"/>
        <v>0</v>
      </c>
      <c r="Y31">
        <f t="shared" si="31"/>
        <v>0</v>
      </c>
      <c r="AA31">
        <v>38206445</v>
      </c>
      <c r="AB31">
        <f t="shared" si="32"/>
        <v>514</v>
      </c>
      <c r="AC31">
        <f t="shared" si="33"/>
        <v>0</v>
      </c>
      <c r="AD31">
        <f t="shared" si="34"/>
        <v>0</v>
      </c>
      <c r="AE31">
        <f t="shared" si="35"/>
        <v>0</v>
      </c>
      <c r="AF31">
        <f t="shared" si="36"/>
        <v>514</v>
      </c>
      <c r="AG31">
        <f t="shared" si="37"/>
        <v>0</v>
      </c>
      <c r="AH31">
        <f t="shared" si="38"/>
        <v>3.5</v>
      </c>
      <c r="AI31">
        <f t="shared" si="39"/>
        <v>0</v>
      </c>
      <c r="AJ31">
        <f t="shared" si="40"/>
        <v>0</v>
      </c>
      <c r="AK31">
        <v>514</v>
      </c>
      <c r="AL31">
        <v>0</v>
      </c>
      <c r="AM31">
        <v>0</v>
      </c>
      <c r="AN31">
        <v>0</v>
      </c>
      <c r="AO31">
        <v>514</v>
      </c>
      <c r="AP31">
        <v>0</v>
      </c>
      <c r="AQ31">
        <v>3.5</v>
      </c>
      <c r="AR31">
        <v>0</v>
      </c>
      <c r="AS31">
        <v>0</v>
      </c>
      <c r="AT31">
        <v>0</v>
      </c>
      <c r="AU31">
        <v>0</v>
      </c>
      <c r="AV31">
        <v>1</v>
      </c>
      <c r="AW31">
        <v>1</v>
      </c>
      <c r="AZ31">
        <v>3.07</v>
      </c>
      <c r="BA31">
        <v>3.07</v>
      </c>
      <c r="BB31">
        <v>3.07</v>
      </c>
      <c r="BC31">
        <v>3.07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33</v>
      </c>
      <c r="BM31">
        <v>150</v>
      </c>
      <c r="BN31">
        <v>0</v>
      </c>
      <c r="BO31" t="s">
        <v>3</v>
      </c>
      <c r="BP31">
        <v>0</v>
      </c>
      <c r="BQ31">
        <v>1</v>
      </c>
      <c r="BR31">
        <v>0</v>
      </c>
      <c r="BS31">
        <v>3.07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0</v>
      </c>
      <c r="CA31">
        <v>0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41"/>
        <v>1577.98</v>
      </c>
      <c r="CQ31">
        <f t="shared" si="42"/>
        <v>0</v>
      </c>
      <c r="CR31">
        <f t="shared" si="43"/>
        <v>0</v>
      </c>
      <c r="CS31">
        <f t="shared" si="44"/>
        <v>0</v>
      </c>
      <c r="CT31">
        <f t="shared" si="45"/>
        <v>1577.98</v>
      </c>
      <c r="CU31">
        <f t="shared" si="46"/>
        <v>0</v>
      </c>
      <c r="CV31">
        <f t="shared" si="47"/>
        <v>3.5</v>
      </c>
      <c r="CW31">
        <f t="shared" si="48"/>
        <v>0</v>
      </c>
      <c r="CX31">
        <f t="shared" si="49"/>
        <v>0</v>
      </c>
      <c r="CY31">
        <f t="shared" si="50"/>
        <v>0</v>
      </c>
      <c r="CZ31">
        <f t="shared" si="51"/>
        <v>0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1010</v>
      </c>
      <c r="DV31" t="s">
        <v>17</v>
      </c>
      <c r="DW31" t="s">
        <v>17</v>
      </c>
      <c r="DX31">
        <v>1</v>
      </c>
      <c r="EE31">
        <v>36773776</v>
      </c>
      <c r="EF31">
        <v>1</v>
      </c>
      <c r="EG31" t="s">
        <v>19</v>
      </c>
      <c r="EH31">
        <v>0</v>
      </c>
      <c r="EI31" t="s">
        <v>3</v>
      </c>
      <c r="EJ31">
        <v>1</v>
      </c>
      <c r="EK31">
        <v>150</v>
      </c>
      <c r="EL31" t="s">
        <v>20</v>
      </c>
      <c r="EM31" t="s">
        <v>21</v>
      </c>
      <c r="EO31" t="s">
        <v>3</v>
      </c>
      <c r="EQ31">
        <v>0</v>
      </c>
      <c r="ER31">
        <v>514</v>
      </c>
      <c r="ES31">
        <v>0</v>
      </c>
      <c r="ET31">
        <v>0</v>
      </c>
      <c r="EU31">
        <v>0</v>
      </c>
      <c r="EV31">
        <v>514</v>
      </c>
      <c r="EW31">
        <v>3.5</v>
      </c>
      <c r="EX31">
        <v>0</v>
      </c>
      <c r="EY31">
        <v>0</v>
      </c>
      <c r="FQ31">
        <v>0</v>
      </c>
      <c r="FR31">
        <f t="shared" si="52"/>
        <v>0</v>
      </c>
      <c r="FS31">
        <v>0</v>
      </c>
      <c r="FX31">
        <v>0</v>
      </c>
      <c r="FY31">
        <v>0</v>
      </c>
      <c r="GA31" t="s">
        <v>3</v>
      </c>
      <c r="GD31">
        <v>0</v>
      </c>
      <c r="GF31">
        <v>1722004066</v>
      </c>
      <c r="GG31">
        <v>1</v>
      </c>
      <c r="GH31">
        <v>1</v>
      </c>
      <c r="GI31">
        <v>3</v>
      </c>
      <c r="GJ31">
        <v>0</v>
      </c>
      <c r="GK31">
        <f>ROUND(R31*(R12)/100,2)</f>
        <v>0</v>
      </c>
      <c r="GL31">
        <f t="shared" si="53"/>
        <v>0</v>
      </c>
      <c r="GM31">
        <f t="shared" si="54"/>
        <v>1577.98</v>
      </c>
      <c r="GN31">
        <f t="shared" si="55"/>
        <v>1577.98</v>
      </c>
      <c r="GO31">
        <f t="shared" si="56"/>
        <v>0</v>
      </c>
      <c r="GP31">
        <f t="shared" si="57"/>
        <v>0</v>
      </c>
      <c r="GR31">
        <v>0</v>
      </c>
      <c r="GS31">
        <v>3</v>
      </c>
      <c r="GT31">
        <v>0</v>
      </c>
      <c r="GU31" t="s">
        <v>3</v>
      </c>
      <c r="GV31">
        <f t="shared" si="58"/>
        <v>0</v>
      </c>
      <c r="GW31">
        <v>1</v>
      </c>
      <c r="GX31">
        <f t="shared" si="59"/>
        <v>0</v>
      </c>
      <c r="HA31">
        <v>0</v>
      </c>
      <c r="HB31">
        <v>0</v>
      </c>
      <c r="IK31">
        <v>0</v>
      </c>
    </row>
    <row r="32" spans="1:245">
      <c r="A32">
        <v>17</v>
      </c>
      <c r="B32">
        <v>1</v>
      </c>
      <c r="C32">
        <f>ROW(SmtRes!A5)</f>
        <v>5</v>
      </c>
      <c r="D32">
        <f>ROW(EtalonRes!A5)</f>
        <v>5</v>
      </c>
      <c r="E32" t="s">
        <v>34</v>
      </c>
      <c r="F32" t="s">
        <v>35</v>
      </c>
      <c r="G32" t="s">
        <v>36</v>
      </c>
      <c r="H32" t="s">
        <v>17</v>
      </c>
      <c r="I32">
        <v>1</v>
      </c>
      <c r="J32">
        <v>0</v>
      </c>
      <c r="O32">
        <f t="shared" si="21"/>
        <v>4951.91</v>
      </c>
      <c r="P32">
        <f t="shared" si="22"/>
        <v>0</v>
      </c>
      <c r="Q32">
        <f t="shared" si="23"/>
        <v>0</v>
      </c>
      <c r="R32">
        <f t="shared" si="24"/>
        <v>0</v>
      </c>
      <c r="S32">
        <f t="shared" si="25"/>
        <v>4951.91</v>
      </c>
      <c r="T32">
        <f t="shared" si="26"/>
        <v>0</v>
      </c>
      <c r="U32">
        <f t="shared" si="27"/>
        <v>9.9</v>
      </c>
      <c r="V32">
        <f t="shared" si="28"/>
        <v>0</v>
      </c>
      <c r="W32">
        <f t="shared" si="29"/>
        <v>0</v>
      </c>
      <c r="X32">
        <f t="shared" si="30"/>
        <v>0</v>
      </c>
      <c r="Y32">
        <f t="shared" si="31"/>
        <v>0</v>
      </c>
      <c r="AA32">
        <v>38206445</v>
      </c>
      <c r="AB32">
        <f t="shared" si="32"/>
        <v>1613</v>
      </c>
      <c r="AC32">
        <f t="shared" si="33"/>
        <v>0</v>
      </c>
      <c r="AD32">
        <f t="shared" si="34"/>
        <v>0</v>
      </c>
      <c r="AE32">
        <f t="shared" si="35"/>
        <v>0</v>
      </c>
      <c r="AF32">
        <f t="shared" si="36"/>
        <v>1613</v>
      </c>
      <c r="AG32">
        <f t="shared" si="37"/>
        <v>0</v>
      </c>
      <c r="AH32">
        <f t="shared" si="38"/>
        <v>9.9</v>
      </c>
      <c r="AI32">
        <f t="shared" si="39"/>
        <v>0</v>
      </c>
      <c r="AJ32">
        <f t="shared" si="40"/>
        <v>0</v>
      </c>
      <c r="AK32">
        <v>1613</v>
      </c>
      <c r="AL32">
        <v>0</v>
      </c>
      <c r="AM32">
        <v>0</v>
      </c>
      <c r="AN32">
        <v>0</v>
      </c>
      <c r="AO32">
        <v>1613</v>
      </c>
      <c r="AP32">
        <v>0</v>
      </c>
      <c r="AQ32">
        <v>9.9</v>
      </c>
      <c r="AR32">
        <v>0</v>
      </c>
      <c r="AS32">
        <v>0</v>
      </c>
      <c r="AT32">
        <v>0</v>
      </c>
      <c r="AU32">
        <v>0</v>
      </c>
      <c r="AV32">
        <v>1</v>
      </c>
      <c r="AW32">
        <v>1</v>
      </c>
      <c r="AZ32">
        <v>3.07</v>
      </c>
      <c r="BA32">
        <v>3.07</v>
      </c>
      <c r="BB32">
        <v>3.07</v>
      </c>
      <c r="BC32">
        <v>3.07</v>
      </c>
      <c r="BD32" t="s">
        <v>3</v>
      </c>
      <c r="BE32" t="s">
        <v>3</v>
      </c>
      <c r="BF32" t="s">
        <v>3</v>
      </c>
      <c r="BG32" t="s">
        <v>3</v>
      </c>
      <c r="BH32">
        <v>0</v>
      </c>
      <c r="BI32">
        <v>1</v>
      </c>
      <c r="BJ32" t="s">
        <v>37</v>
      </c>
      <c r="BM32">
        <v>150</v>
      </c>
      <c r="BN32">
        <v>0</v>
      </c>
      <c r="BO32" t="s">
        <v>3</v>
      </c>
      <c r="BP32">
        <v>0</v>
      </c>
      <c r="BQ32">
        <v>1</v>
      </c>
      <c r="BR32">
        <v>0</v>
      </c>
      <c r="BS32">
        <v>3.07</v>
      </c>
      <c r="BT32">
        <v>1</v>
      </c>
      <c r="BU32">
        <v>1</v>
      </c>
      <c r="BV32">
        <v>1</v>
      </c>
      <c r="BW32">
        <v>1</v>
      </c>
      <c r="BX32">
        <v>1</v>
      </c>
      <c r="BY32" t="s">
        <v>3</v>
      </c>
      <c r="BZ32">
        <v>0</v>
      </c>
      <c r="CA32">
        <v>0</v>
      </c>
      <c r="CF32">
        <v>0</v>
      </c>
      <c r="CG32">
        <v>0</v>
      </c>
      <c r="CM32">
        <v>0</v>
      </c>
      <c r="CN32" t="s">
        <v>3</v>
      </c>
      <c r="CO32">
        <v>0</v>
      </c>
      <c r="CP32">
        <f t="shared" si="41"/>
        <v>4951.91</v>
      </c>
      <c r="CQ32">
        <f t="shared" si="42"/>
        <v>0</v>
      </c>
      <c r="CR32">
        <f t="shared" si="43"/>
        <v>0</v>
      </c>
      <c r="CS32">
        <f t="shared" si="44"/>
        <v>0</v>
      </c>
      <c r="CT32">
        <f t="shared" si="45"/>
        <v>4951.91</v>
      </c>
      <c r="CU32">
        <f t="shared" si="46"/>
        <v>0</v>
      </c>
      <c r="CV32">
        <f t="shared" si="47"/>
        <v>9.9</v>
      </c>
      <c r="CW32">
        <f t="shared" si="48"/>
        <v>0</v>
      </c>
      <c r="CX32">
        <f t="shared" si="49"/>
        <v>0</v>
      </c>
      <c r="CY32">
        <f t="shared" si="50"/>
        <v>0</v>
      </c>
      <c r="CZ32">
        <f t="shared" si="51"/>
        <v>0</v>
      </c>
      <c r="DC32" t="s">
        <v>3</v>
      </c>
      <c r="DD32" t="s">
        <v>3</v>
      </c>
      <c r="DE32" t="s">
        <v>3</v>
      </c>
      <c r="DF32" t="s">
        <v>3</v>
      </c>
      <c r="DG32" t="s">
        <v>3</v>
      </c>
      <c r="DH32" t="s">
        <v>3</v>
      </c>
      <c r="DI32" t="s">
        <v>3</v>
      </c>
      <c r="DJ32" t="s">
        <v>3</v>
      </c>
      <c r="DK32" t="s">
        <v>3</v>
      </c>
      <c r="DL32" t="s">
        <v>3</v>
      </c>
      <c r="DM32" t="s">
        <v>3</v>
      </c>
      <c r="DN32">
        <v>0</v>
      </c>
      <c r="DO32">
        <v>0</v>
      </c>
      <c r="DP32">
        <v>1</v>
      </c>
      <c r="DQ32">
        <v>1</v>
      </c>
      <c r="DU32">
        <v>1010</v>
      </c>
      <c r="DV32" t="s">
        <v>17</v>
      </c>
      <c r="DW32" t="s">
        <v>17</v>
      </c>
      <c r="DX32">
        <v>1</v>
      </c>
      <c r="EE32">
        <v>36773776</v>
      </c>
      <c r="EF32">
        <v>1</v>
      </c>
      <c r="EG32" t="s">
        <v>19</v>
      </c>
      <c r="EH32">
        <v>0</v>
      </c>
      <c r="EI32" t="s">
        <v>3</v>
      </c>
      <c r="EJ32">
        <v>1</v>
      </c>
      <c r="EK32">
        <v>150</v>
      </c>
      <c r="EL32" t="s">
        <v>20</v>
      </c>
      <c r="EM32" t="s">
        <v>21</v>
      </c>
      <c r="EO32" t="s">
        <v>3</v>
      </c>
      <c r="EQ32">
        <v>131072</v>
      </c>
      <c r="ER32">
        <v>1613</v>
      </c>
      <c r="ES32">
        <v>0</v>
      </c>
      <c r="ET32">
        <v>0</v>
      </c>
      <c r="EU32">
        <v>0</v>
      </c>
      <c r="EV32">
        <v>1613</v>
      </c>
      <c r="EW32">
        <v>9.9</v>
      </c>
      <c r="EX32">
        <v>0</v>
      </c>
      <c r="EY32">
        <v>0</v>
      </c>
      <c r="FQ32">
        <v>0</v>
      </c>
      <c r="FR32">
        <f t="shared" si="52"/>
        <v>0</v>
      </c>
      <c r="FS32">
        <v>0</v>
      </c>
      <c r="FX32">
        <v>0</v>
      </c>
      <c r="FY32">
        <v>0</v>
      </c>
      <c r="GA32" t="s">
        <v>3</v>
      </c>
      <c r="GD32">
        <v>0</v>
      </c>
      <c r="GF32">
        <v>-972062347</v>
      </c>
      <c r="GG32">
        <v>1</v>
      </c>
      <c r="GH32">
        <v>1</v>
      </c>
      <c r="GI32">
        <v>3</v>
      </c>
      <c r="GJ32">
        <v>0</v>
      </c>
      <c r="GK32">
        <f>ROUND(R32*(R12)/100,2)</f>
        <v>0</v>
      </c>
      <c r="GL32">
        <f t="shared" si="53"/>
        <v>0</v>
      </c>
      <c r="GM32">
        <f t="shared" si="54"/>
        <v>4951.91</v>
      </c>
      <c r="GN32">
        <f t="shared" si="55"/>
        <v>4951.91</v>
      </c>
      <c r="GO32">
        <f t="shared" si="56"/>
        <v>0</v>
      </c>
      <c r="GP32">
        <f t="shared" si="57"/>
        <v>0</v>
      </c>
      <c r="GR32">
        <v>0</v>
      </c>
      <c r="GS32">
        <v>3</v>
      </c>
      <c r="GT32">
        <v>0</v>
      </c>
      <c r="GU32" t="s">
        <v>3</v>
      </c>
      <c r="GV32">
        <f t="shared" si="58"/>
        <v>0</v>
      </c>
      <c r="GW32">
        <v>1</v>
      </c>
      <c r="GX32">
        <f t="shared" si="59"/>
        <v>0</v>
      </c>
      <c r="HA32">
        <v>0</v>
      </c>
      <c r="HB32">
        <v>0</v>
      </c>
      <c r="IK32">
        <v>0</v>
      </c>
    </row>
    <row r="33" spans="1:245">
      <c r="A33">
        <v>17</v>
      </c>
      <c r="B33">
        <v>1</v>
      </c>
      <c r="C33">
        <f>ROW(SmtRes!A6)</f>
        <v>6</v>
      </c>
      <c r="D33">
        <f>ROW(EtalonRes!A6)</f>
        <v>6</v>
      </c>
      <c r="E33" t="s">
        <v>38</v>
      </c>
      <c r="F33" t="s">
        <v>39</v>
      </c>
      <c r="G33" t="s">
        <v>40</v>
      </c>
      <c r="H33" t="s">
        <v>41</v>
      </c>
      <c r="I33">
        <v>5</v>
      </c>
      <c r="J33">
        <v>0</v>
      </c>
      <c r="O33">
        <f t="shared" si="21"/>
        <v>16608.7</v>
      </c>
      <c r="P33">
        <f t="shared" si="22"/>
        <v>0</v>
      </c>
      <c r="Q33">
        <f t="shared" si="23"/>
        <v>0</v>
      </c>
      <c r="R33">
        <f t="shared" si="24"/>
        <v>0</v>
      </c>
      <c r="S33">
        <f t="shared" si="25"/>
        <v>16608.7</v>
      </c>
      <c r="T33">
        <f t="shared" si="26"/>
        <v>0</v>
      </c>
      <c r="U33">
        <f t="shared" si="27"/>
        <v>31</v>
      </c>
      <c r="V33">
        <f t="shared" si="28"/>
        <v>0</v>
      </c>
      <c r="W33">
        <f t="shared" si="29"/>
        <v>0</v>
      </c>
      <c r="X33">
        <f t="shared" si="30"/>
        <v>0</v>
      </c>
      <c r="Y33">
        <f t="shared" si="31"/>
        <v>0</v>
      </c>
      <c r="AA33">
        <v>38206445</v>
      </c>
      <c r="AB33">
        <f t="shared" si="32"/>
        <v>1082</v>
      </c>
      <c r="AC33">
        <f t="shared" si="33"/>
        <v>0</v>
      </c>
      <c r="AD33">
        <f t="shared" si="34"/>
        <v>0</v>
      </c>
      <c r="AE33">
        <f t="shared" si="35"/>
        <v>0</v>
      </c>
      <c r="AF33">
        <f t="shared" si="36"/>
        <v>1082</v>
      </c>
      <c r="AG33">
        <f t="shared" si="37"/>
        <v>0</v>
      </c>
      <c r="AH33">
        <f t="shared" si="38"/>
        <v>6.2</v>
      </c>
      <c r="AI33">
        <f t="shared" si="39"/>
        <v>0</v>
      </c>
      <c r="AJ33">
        <f t="shared" si="40"/>
        <v>0</v>
      </c>
      <c r="AK33">
        <v>1082</v>
      </c>
      <c r="AL33">
        <v>0</v>
      </c>
      <c r="AM33">
        <v>0</v>
      </c>
      <c r="AN33">
        <v>0</v>
      </c>
      <c r="AO33">
        <v>1082</v>
      </c>
      <c r="AP33">
        <v>0</v>
      </c>
      <c r="AQ33">
        <v>6.2</v>
      </c>
      <c r="AR33">
        <v>0</v>
      </c>
      <c r="AS33">
        <v>0</v>
      </c>
      <c r="AT33">
        <v>0</v>
      </c>
      <c r="AU33">
        <v>0</v>
      </c>
      <c r="AV33">
        <v>1</v>
      </c>
      <c r="AW33">
        <v>1</v>
      </c>
      <c r="AZ33">
        <v>3.07</v>
      </c>
      <c r="BA33">
        <v>3.07</v>
      </c>
      <c r="BB33">
        <v>3.07</v>
      </c>
      <c r="BC33">
        <v>3.07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1</v>
      </c>
      <c r="BJ33" t="s">
        <v>42</v>
      </c>
      <c r="BM33">
        <v>150</v>
      </c>
      <c r="BN33">
        <v>0</v>
      </c>
      <c r="BO33" t="s">
        <v>3</v>
      </c>
      <c r="BP33">
        <v>0</v>
      </c>
      <c r="BQ33">
        <v>1</v>
      </c>
      <c r="BR33">
        <v>0</v>
      </c>
      <c r="BS33">
        <v>3.07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0</v>
      </c>
      <c r="CA33">
        <v>0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41"/>
        <v>16608.7</v>
      </c>
      <c r="CQ33">
        <f t="shared" si="42"/>
        <v>0</v>
      </c>
      <c r="CR33">
        <f t="shared" si="43"/>
        <v>0</v>
      </c>
      <c r="CS33">
        <f t="shared" si="44"/>
        <v>0</v>
      </c>
      <c r="CT33">
        <f t="shared" si="45"/>
        <v>3321.74</v>
      </c>
      <c r="CU33">
        <f t="shared" si="46"/>
        <v>0</v>
      </c>
      <c r="CV33">
        <f t="shared" si="47"/>
        <v>6.2</v>
      </c>
      <c r="CW33">
        <f t="shared" si="48"/>
        <v>0</v>
      </c>
      <c r="CX33">
        <f t="shared" si="49"/>
        <v>0</v>
      </c>
      <c r="CY33">
        <f t="shared" si="50"/>
        <v>0</v>
      </c>
      <c r="CZ33">
        <f t="shared" si="51"/>
        <v>0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1013</v>
      </c>
      <c r="DV33" t="s">
        <v>41</v>
      </c>
      <c r="DW33" t="s">
        <v>41</v>
      </c>
      <c r="DX33">
        <v>1</v>
      </c>
      <c r="EE33">
        <v>36773776</v>
      </c>
      <c r="EF33">
        <v>1</v>
      </c>
      <c r="EG33" t="s">
        <v>19</v>
      </c>
      <c r="EH33">
        <v>0</v>
      </c>
      <c r="EI33" t="s">
        <v>3</v>
      </c>
      <c r="EJ33">
        <v>1</v>
      </c>
      <c r="EK33">
        <v>150</v>
      </c>
      <c r="EL33" t="s">
        <v>20</v>
      </c>
      <c r="EM33" t="s">
        <v>21</v>
      </c>
      <c r="EO33" t="s">
        <v>3</v>
      </c>
      <c r="EQ33">
        <v>131072</v>
      </c>
      <c r="ER33">
        <v>1082</v>
      </c>
      <c r="ES33">
        <v>0</v>
      </c>
      <c r="ET33">
        <v>0</v>
      </c>
      <c r="EU33">
        <v>0</v>
      </c>
      <c r="EV33">
        <v>1082</v>
      </c>
      <c r="EW33">
        <v>6.2</v>
      </c>
      <c r="EX33">
        <v>0</v>
      </c>
      <c r="EY33">
        <v>0</v>
      </c>
      <c r="FQ33">
        <v>0</v>
      </c>
      <c r="FR33">
        <f t="shared" si="52"/>
        <v>0</v>
      </c>
      <c r="FS33">
        <v>0</v>
      </c>
      <c r="FX33">
        <v>0</v>
      </c>
      <c r="FY33">
        <v>0</v>
      </c>
      <c r="GA33" t="s">
        <v>3</v>
      </c>
      <c r="GD33">
        <v>0</v>
      </c>
      <c r="GF33">
        <v>-1766089675</v>
      </c>
      <c r="GG33">
        <v>1</v>
      </c>
      <c r="GH33">
        <v>1</v>
      </c>
      <c r="GI33">
        <v>3</v>
      </c>
      <c r="GJ33">
        <v>0</v>
      </c>
      <c r="GK33">
        <f>ROUND(R33*(R12)/100,2)</f>
        <v>0</v>
      </c>
      <c r="GL33">
        <f t="shared" si="53"/>
        <v>0</v>
      </c>
      <c r="GM33">
        <f t="shared" si="54"/>
        <v>16608.7</v>
      </c>
      <c r="GN33">
        <f t="shared" si="55"/>
        <v>16608.7</v>
      </c>
      <c r="GO33">
        <f t="shared" si="56"/>
        <v>0</v>
      </c>
      <c r="GP33">
        <f t="shared" si="57"/>
        <v>0</v>
      </c>
      <c r="GR33">
        <v>0</v>
      </c>
      <c r="GS33">
        <v>3</v>
      </c>
      <c r="GT33">
        <v>0</v>
      </c>
      <c r="GU33" t="s">
        <v>3</v>
      </c>
      <c r="GV33">
        <f t="shared" si="58"/>
        <v>0</v>
      </c>
      <c r="GW33">
        <v>1</v>
      </c>
      <c r="GX33">
        <f t="shared" si="59"/>
        <v>0</v>
      </c>
      <c r="HA33">
        <v>0</v>
      </c>
      <c r="HB33">
        <v>0</v>
      </c>
      <c r="IK33">
        <v>0</v>
      </c>
    </row>
    <row r="34" spans="1:245">
      <c r="A34">
        <v>17</v>
      </c>
      <c r="B34">
        <v>1</v>
      </c>
      <c r="C34">
        <f>ROW(SmtRes!A7)</f>
        <v>7</v>
      </c>
      <c r="D34">
        <f>ROW(EtalonRes!A7)</f>
        <v>7</v>
      </c>
      <c r="E34" t="s">
        <v>43</v>
      </c>
      <c r="F34" t="s">
        <v>44</v>
      </c>
      <c r="G34" t="s">
        <v>45</v>
      </c>
      <c r="H34" t="s">
        <v>17</v>
      </c>
      <c r="I34">
        <v>1</v>
      </c>
      <c r="J34">
        <v>0</v>
      </c>
      <c r="O34">
        <f t="shared" si="21"/>
        <v>2069.1799999999998</v>
      </c>
      <c r="P34">
        <f t="shared" si="22"/>
        <v>0</v>
      </c>
      <c r="Q34">
        <f t="shared" si="23"/>
        <v>0</v>
      </c>
      <c r="R34">
        <f t="shared" si="24"/>
        <v>0</v>
      </c>
      <c r="S34">
        <f t="shared" si="25"/>
        <v>2069.1799999999998</v>
      </c>
      <c r="T34">
        <f t="shared" si="26"/>
        <v>0</v>
      </c>
      <c r="U34">
        <f t="shared" si="27"/>
        <v>4.4000000000000004</v>
      </c>
      <c r="V34">
        <f t="shared" si="28"/>
        <v>0</v>
      </c>
      <c r="W34">
        <f t="shared" si="29"/>
        <v>0</v>
      </c>
      <c r="X34">
        <f t="shared" si="30"/>
        <v>0</v>
      </c>
      <c r="Y34">
        <f t="shared" si="31"/>
        <v>0</v>
      </c>
      <c r="AA34">
        <v>38206445</v>
      </c>
      <c r="AB34">
        <f t="shared" si="32"/>
        <v>674</v>
      </c>
      <c r="AC34">
        <f t="shared" si="33"/>
        <v>0</v>
      </c>
      <c r="AD34">
        <f t="shared" si="34"/>
        <v>0</v>
      </c>
      <c r="AE34">
        <f t="shared" si="35"/>
        <v>0</v>
      </c>
      <c r="AF34">
        <f t="shared" si="36"/>
        <v>674</v>
      </c>
      <c r="AG34">
        <f t="shared" si="37"/>
        <v>0</v>
      </c>
      <c r="AH34">
        <f t="shared" si="38"/>
        <v>4.4000000000000004</v>
      </c>
      <c r="AI34">
        <f t="shared" si="39"/>
        <v>0</v>
      </c>
      <c r="AJ34">
        <f t="shared" si="40"/>
        <v>0</v>
      </c>
      <c r="AK34">
        <v>674</v>
      </c>
      <c r="AL34">
        <v>0</v>
      </c>
      <c r="AM34">
        <v>0</v>
      </c>
      <c r="AN34">
        <v>0</v>
      </c>
      <c r="AO34">
        <v>674</v>
      </c>
      <c r="AP34">
        <v>0</v>
      </c>
      <c r="AQ34">
        <v>4.4000000000000004</v>
      </c>
      <c r="AR34">
        <v>0</v>
      </c>
      <c r="AS34">
        <v>0</v>
      </c>
      <c r="AT34">
        <v>0</v>
      </c>
      <c r="AU34">
        <v>0</v>
      </c>
      <c r="AV34">
        <v>1</v>
      </c>
      <c r="AW34">
        <v>1</v>
      </c>
      <c r="AZ34">
        <v>3.07</v>
      </c>
      <c r="BA34">
        <v>3.07</v>
      </c>
      <c r="BB34">
        <v>3.07</v>
      </c>
      <c r="BC34">
        <v>3.07</v>
      </c>
      <c r="BD34" t="s">
        <v>3</v>
      </c>
      <c r="BE34" t="s">
        <v>3</v>
      </c>
      <c r="BF34" t="s">
        <v>3</v>
      </c>
      <c r="BG34" t="s">
        <v>3</v>
      </c>
      <c r="BH34">
        <v>0</v>
      </c>
      <c r="BI34">
        <v>1</v>
      </c>
      <c r="BJ34" t="s">
        <v>46</v>
      </c>
      <c r="BM34">
        <v>150</v>
      </c>
      <c r="BN34">
        <v>0</v>
      </c>
      <c r="BO34" t="s">
        <v>3</v>
      </c>
      <c r="BP34">
        <v>0</v>
      </c>
      <c r="BQ34">
        <v>1</v>
      </c>
      <c r="BR34">
        <v>0</v>
      </c>
      <c r="BS34">
        <v>3.07</v>
      </c>
      <c r="BT34">
        <v>1</v>
      </c>
      <c r="BU34">
        <v>1</v>
      </c>
      <c r="BV34">
        <v>1</v>
      </c>
      <c r="BW34">
        <v>1</v>
      </c>
      <c r="BX34">
        <v>1</v>
      </c>
      <c r="BY34" t="s">
        <v>3</v>
      </c>
      <c r="BZ34">
        <v>0</v>
      </c>
      <c r="CA34">
        <v>0</v>
      </c>
      <c r="CF34">
        <v>0</v>
      </c>
      <c r="CG34">
        <v>0</v>
      </c>
      <c r="CM34">
        <v>0</v>
      </c>
      <c r="CN34" t="s">
        <v>3</v>
      </c>
      <c r="CO34">
        <v>0</v>
      </c>
      <c r="CP34">
        <f t="shared" si="41"/>
        <v>2069.1799999999998</v>
      </c>
      <c r="CQ34">
        <f t="shared" si="42"/>
        <v>0</v>
      </c>
      <c r="CR34">
        <f t="shared" si="43"/>
        <v>0</v>
      </c>
      <c r="CS34">
        <f t="shared" si="44"/>
        <v>0</v>
      </c>
      <c r="CT34">
        <f t="shared" si="45"/>
        <v>2069.1799999999998</v>
      </c>
      <c r="CU34">
        <f t="shared" si="46"/>
        <v>0</v>
      </c>
      <c r="CV34">
        <f t="shared" si="47"/>
        <v>4.4000000000000004</v>
      </c>
      <c r="CW34">
        <f t="shared" si="48"/>
        <v>0</v>
      </c>
      <c r="CX34">
        <f t="shared" si="49"/>
        <v>0</v>
      </c>
      <c r="CY34">
        <f t="shared" si="50"/>
        <v>0</v>
      </c>
      <c r="CZ34">
        <f t="shared" si="51"/>
        <v>0</v>
      </c>
      <c r="DC34" t="s">
        <v>3</v>
      </c>
      <c r="DD34" t="s">
        <v>3</v>
      </c>
      <c r="DE34" t="s">
        <v>3</v>
      </c>
      <c r="DF34" t="s">
        <v>3</v>
      </c>
      <c r="DG34" t="s">
        <v>3</v>
      </c>
      <c r="DH34" t="s">
        <v>3</v>
      </c>
      <c r="DI34" t="s">
        <v>3</v>
      </c>
      <c r="DJ34" t="s">
        <v>3</v>
      </c>
      <c r="DK34" t="s">
        <v>3</v>
      </c>
      <c r="DL34" t="s">
        <v>3</v>
      </c>
      <c r="DM34" t="s">
        <v>3</v>
      </c>
      <c r="DN34">
        <v>0</v>
      </c>
      <c r="DO34">
        <v>0</v>
      </c>
      <c r="DP34">
        <v>1</v>
      </c>
      <c r="DQ34">
        <v>1</v>
      </c>
      <c r="DU34">
        <v>1010</v>
      </c>
      <c r="DV34" t="s">
        <v>17</v>
      </c>
      <c r="DW34" t="s">
        <v>17</v>
      </c>
      <c r="DX34">
        <v>1</v>
      </c>
      <c r="EE34">
        <v>36773776</v>
      </c>
      <c r="EF34">
        <v>1</v>
      </c>
      <c r="EG34" t="s">
        <v>19</v>
      </c>
      <c r="EH34">
        <v>0</v>
      </c>
      <c r="EI34" t="s">
        <v>3</v>
      </c>
      <c r="EJ34">
        <v>1</v>
      </c>
      <c r="EK34">
        <v>150</v>
      </c>
      <c r="EL34" t="s">
        <v>20</v>
      </c>
      <c r="EM34" t="s">
        <v>21</v>
      </c>
      <c r="EO34" t="s">
        <v>3</v>
      </c>
      <c r="EQ34">
        <v>0</v>
      </c>
      <c r="ER34">
        <v>674</v>
      </c>
      <c r="ES34">
        <v>0</v>
      </c>
      <c r="ET34">
        <v>0</v>
      </c>
      <c r="EU34">
        <v>0</v>
      </c>
      <c r="EV34">
        <v>674</v>
      </c>
      <c r="EW34">
        <v>4.4000000000000004</v>
      </c>
      <c r="EX34">
        <v>0</v>
      </c>
      <c r="EY34">
        <v>0</v>
      </c>
      <c r="FQ34">
        <v>0</v>
      </c>
      <c r="FR34">
        <f t="shared" si="52"/>
        <v>0</v>
      </c>
      <c r="FS34">
        <v>0</v>
      </c>
      <c r="FX34">
        <v>0</v>
      </c>
      <c r="FY34">
        <v>0</v>
      </c>
      <c r="GA34" t="s">
        <v>3</v>
      </c>
      <c r="GD34">
        <v>0</v>
      </c>
      <c r="GF34">
        <v>-392683755</v>
      </c>
      <c r="GG34">
        <v>1</v>
      </c>
      <c r="GH34">
        <v>1</v>
      </c>
      <c r="GI34">
        <v>3</v>
      </c>
      <c r="GJ34">
        <v>0</v>
      </c>
      <c r="GK34">
        <f>ROUND(R34*(R12)/100,2)</f>
        <v>0</v>
      </c>
      <c r="GL34">
        <f t="shared" si="53"/>
        <v>0</v>
      </c>
      <c r="GM34">
        <f t="shared" si="54"/>
        <v>2069.1799999999998</v>
      </c>
      <c r="GN34">
        <f t="shared" si="55"/>
        <v>2069.1799999999998</v>
      </c>
      <c r="GO34">
        <f t="shared" si="56"/>
        <v>0</v>
      </c>
      <c r="GP34">
        <f t="shared" si="57"/>
        <v>0</v>
      </c>
      <c r="GR34">
        <v>0</v>
      </c>
      <c r="GS34">
        <v>3</v>
      </c>
      <c r="GT34">
        <v>0</v>
      </c>
      <c r="GU34" t="s">
        <v>3</v>
      </c>
      <c r="GV34">
        <f t="shared" si="58"/>
        <v>0</v>
      </c>
      <c r="GW34">
        <v>1</v>
      </c>
      <c r="GX34">
        <f t="shared" si="59"/>
        <v>0</v>
      </c>
      <c r="HA34">
        <v>0</v>
      </c>
      <c r="HB34">
        <v>0</v>
      </c>
      <c r="IK34">
        <v>0</v>
      </c>
    </row>
    <row r="35" spans="1:245">
      <c r="A35">
        <v>17</v>
      </c>
      <c r="B35">
        <v>1</v>
      </c>
      <c r="C35">
        <f>ROW(SmtRes!A8)</f>
        <v>8</v>
      </c>
      <c r="D35">
        <f>ROW(EtalonRes!A8)</f>
        <v>8</v>
      </c>
      <c r="E35" t="s">
        <v>47</v>
      </c>
      <c r="F35" t="s">
        <v>48</v>
      </c>
      <c r="G35" t="s">
        <v>49</v>
      </c>
      <c r="H35" t="s">
        <v>17</v>
      </c>
      <c r="I35">
        <v>1</v>
      </c>
      <c r="J35">
        <v>0</v>
      </c>
      <c r="O35">
        <f t="shared" si="21"/>
        <v>11788.8</v>
      </c>
      <c r="P35">
        <f t="shared" si="22"/>
        <v>0</v>
      </c>
      <c r="Q35">
        <f t="shared" si="23"/>
        <v>0</v>
      </c>
      <c r="R35">
        <f t="shared" si="24"/>
        <v>0</v>
      </c>
      <c r="S35">
        <f t="shared" si="25"/>
        <v>11788.8</v>
      </c>
      <c r="T35">
        <f t="shared" si="26"/>
        <v>0</v>
      </c>
      <c r="U35">
        <f t="shared" si="27"/>
        <v>26</v>
      </c>
      <c r="V35">
        <f t="shared" si="28"/>
        <v>0</v>
      </c>
      <c r="W35">
        <f t="shared" si="29"/>
        <v>0</v>
      </c>
      <c r="X35">
        <f t="shared" si="30"/>
        <v>0</v>
      </c>
      <c r="Y35">
        <f t="shared" si="31"/>
        <v>0</v>
      </c>
      <c r="AA35">
        <v>38206445</v>
      </c>
      <c r="AB35">
        <f t="shared" si="32"/>
        <v>3840</v>
      </c>
      <c r="AC35">
        <f t="shared" si="33"/>
        <v>0</v>
      </c>
      <c r="AD35">
        <f t="shared" si="34"/>
        <v>0</v>
      </c>
      <c r="AE35">
        <f t="shared" si="35"/>
        <v>0</v>
      </c>
      <c r="AF35">
        <f t="shared" si="36"/>
        <v>3840</v>
      </c>
      <c r="AG35">
        <f t="shared" si="37"/>
        <v>0</v>
      </c>
      <c r="AH35">
        <f t="shared" si="38"/>
        <v>26</v>
      </c>
      <c r="AI35">
        <f t="shared" si="39"/>
        <v>0</v>
      </c>
      <c r="AJ35">
        <f t="shared" si="40"/>
        <v>0</v>
      </c>
      <c r="AK35">
        <v>3840</v>
      </c>
      <c r="AL35">
        <v>0</v>
      </c>
      <c r="AM35">
        <v>0</v>
      </c>
      <c r="AN35">
        <v>0</v>
      </c>
      <c r="AO35">
        <v>3840</v>
      </c>
      <c r="AP35">
        <v>0</v>
      </c>
      <c r="AQ35">
        <v>26</v>
      </c>
      <c r="AR35">
        <v>0</v>
      </c>
      <c r="AS35">
        <v>0</v>
      </c>
      <c r="AT35">
        <v>0</v>
      </c>
      <c r="AU35">
        <v>0</v>
      </c>
      <c r="AV35">
        <v>1</v>
      </c>
      <c r="AW35">
        <v>1</v>
      </c>
      <c r="AZ35">
        <v>3.07</v>
      </c>
      <c r="BA35">
        <v>3.07</v>
      </c>
      <c r="BB35">
        <v>3.07</v>
      </c>
      <c r="BC35">
        <v>3.07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1</v>
      </c>
      <c r="BJ35" t="s">
        <v>50</v>
      </c>
      <c r="BM35">
        <v>150</v>
      </c>
      <c r="BN35">
        <v>0</v>
      </c>
      <c r="BO35" t="s">
        <v>3</v>
      </c>
      <c r="BP35">
        <v>0</v>
      </c>
      <c r="BQ35">
        <v>1</v>
      </c>
      <c r="BR35">
        <v>0</v>
      </c>
      <c r="BS35">
        <v>3.07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0</v>
      </c>
      <c r="CA35">
        <v>0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41"/>
        <v>11788.8</v>
      </c>
      <c r="CQ35">
        <f t="shared" si="42"/>
        <v>0</v>
      </c>
      <c r="CR35">
        <f t="shared" si="43"/>
        <v>0</v>
      </c>
      <c r="CS35">
        <f t="shared" si="44"/>
        <v>0</v>
      </c>
      <c r="CT35">
        <f t="shared" si="45"/>
        <v>11788.8</v>
      </c>
      <c r="CU35">
        <f t="shared" si="46"/>
        <v>0</v>
      </c>
      <c r="CV35">
        <f t="shared" si="47"/>
        <v>26</v>
      </c>
      <c r="CW35">
        <f t="shared" si="48"/>
        <v>0</v>
      </c>
      <c r="CX35">
        <f t="shared" si="49"/>
        <v>0</v>
      </c>
      <c r="CY35">
        <f t="shared" si="50"/>
        <v>0</v>
      </c>
      <c r="CZ35">
        <f t="shared" si="51"/>
        <v>0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1010</v>
      </c>
      <c r="DV35" t="s">
        <v>17</v>
      </c>
      <c r="DW35" t="s">
        <v>17</v>
      </c>
      <c r="DX35">
        <v>1</v>
      </c>
      <c r="EE35">
        <v>36773776</v>
      </c>
      <c r="EF35">
        <v>1</v>
      </c>
      <c r="EG35" t="s">
        <v>19</v>
      </c>
      <c r="EH35">
        <v>0</v>
      </c>
      <c r="EI35" t="s">
        <v>3</v>
      </c>
      <c r="EJ35">
        <v>1</v>
      </c>
      <c r="EK35">
        <v>150</v>
      </c>
      <c r="EL35" t="s">
        <v>20</v>
      </c>
      <c r="EM35" t="s">
        <v>21</v>
      </c>
      <c r="EO35" t="s">
        <v>3</v>
      </c>
      <c r="EQ35">
        <v>131072</v>
      </c>
      <c r="ER35">
        <v>3840</v>
      </c>
      <c r="ES35">
        <v>0</v>
      </c>
      <c r="ET35">
        <v>0</v>
      </c>
      <c r="EU35">
        <v>0</v>
      </c>
      <c r="EV35">
        <v>3840</v>
      </c>
      <c r="EW35">
        <v>26</v>
      </c>
      <c r="EX35">
        <v>0</v>
      </c>
      <c r="EY35">
        <v>0</v>
      </c>
      <c r="FQ35">
        <v>0</v>
      </c>
      <c r="FR35">
        <f t="shared" si="52"/>
        <v>0</v>
      </c>
      <c r="FS35">
        <v>0</v>
      </c>
      <c r="FX35">
        <v>0</v>
      </c>
      <c r="FY35">
        <v>0</v>
      </c>
      <c r="GA35" t="s">
        <v>3</v>
      </c>
      <c r="GD35">
        <v>0</v>
      </c>
      <c r="GF35">
        <v>144794232</v>
      </c>
      <c r="GG35">
        <v>1</v>
      </c>
      <c r="GH35">
        <v>1</v>
      </c>
      <c r="GI35">
        <v>3</v>
      </c>
      <c r="GJ35">
        <v>0</v>
      </c>
      <c r="GK35">
        <f>ROUND(R35*(R12)/100,2)</f>
        <v>0</v>
      </c>
      <c r="GL35">
        <f t="shared" si="53"/>
        <v>0</v>
      </c>
      <c r="GM35">
        <f t="shared" si="54"/>
        <v>11788.8</v>
      </c>
      <c r="GN35">
        <f t="shared" si="55"/>
        <v>11788.8</v>
      </c>
      <c r="GO35">
        <f t="shared" si="56"/>
        <v>0</v>
      </c>
      <c r="GP35">
        <f t="shared" si="57"/>
        <v>0</v>
      </c>
      <c r="GR35">
        <v>0</v>
      </c>
      <c r="GS35">
        <v>3</v>
      </c>
      <c r="GT35">
        <v>0</v>
      </c>
      <c r="GU35" t="s">
        <v>3</v>
      </c>
      <c r="GV35">
        <f t="shared" si="58"/>
        <v>0</v>
      </c>
      <c r="GW35">
        <v>1</v>
      </c>
      <c r="GX35">
        <f t="shared" si="59"/>
        <v>0</v>
      </c>
      <c r="HA35">
        <v>0</v>
      </c>
      <c r="HB35">
        <v>0</v>
      </c>
      <c r="IK35">
        <v>0</v>
      </c>
    </row>
    <row r="36" spans="1:245">
      <c r="A36">
        <v>17</v>
      </c>
      <c r="B36">
        <v>1</v>
      </c>
      <c r="C36">
        <f>ROW(SmtRes!A9)</f>
        <v>9</v>
      </c>
      <c r="D36">
        <f>ROW(EtalonRes!A9)</f>
        <v>9</v>
      </c>
      <c r="E36" t="s">
        <v>51</v>
      </c>
      <c r="F36" t="s">
        <v>52</v>
      </c>
      <c r="G36" t="s">
        <v>53</v>
      </c>
      <c r="H36" t="s">
        <v>54</v>
      </c>
      <c r="I36">
        <v>1</v>
      </c>
      <c r="J36">
        <v>0</v>
      </c>
      <c r="O36">
        <f t="shared" si="21"/>
        <v>9526.2099999999991</v>
      </c>
      <c r="P36">
        <f t="shared" si="22"/>
        <v>0</v>
      </c>
      <c r="Q36">
        <f t="shared" si="23"/>
        <v>0</v>
      </c>
      <c r="R36">
        <f t="shared" si="24"/>
        <v>0</v>
      </c>
      <c r="S36">
        <f t="shared" si="25"/>
        <v>9526.2099999999991</v>
      </c>
      <c r="T36">
        <f t="shared" si="26"/>
        <v>0</v>
      </c>
      <c r="U36">
        <f t="shared" si="27"/>
        <v>19</v>
      </c>
      <c r="V36">
        <f t="shared" si="28"/>
        <v>0</v>
      </c>
      <c r="W36">
        <f t="shared" si="29"/>
        <v>0</v>
      </c>
      <c r="X36">
        <f t="shared" si="30"/>
        <v>0</v>
      </c>
      <c r="Y36">
        <f t="shared" si="31"/>
        <v>0</v>
      </c>
      <c r="AA36">
        <v>38206445</v>
      </c>
      <c r="AB36">
        <f t="shared" si="32"/>
        <v>3103</v>
      </c>
      <c r="AC36">
        <f t="shared" si="33"/>
        <v>0</v>
      </c>
      <c r="AD36">
        <f t="shared" si="34"/>
        <v>0</v>
      </c>
      <c r="AE36">
        <f t="shared" si="35"/>
        <v>0</v>
      </c>
      <c r="AF36">
        <f t="shared" si="36"/>
        <v>3103</v>
      </c>
      <c r="AG36">
        <f t="shared" si="37"/>
        <v>0</v>
      </c>
      <c r="AH36">
        <f t="shared" si="38"/>
        <v>19</v>
      </c>
      <c r="AI36">
        <f t="shared" si="39"/>
        <v>0</v>
      </c>
      <c r="AJ36">
        <f t="shared" si="40"/>
        <v>0</v>
      </c>
      <c r="AK36">
        <v>3103</v>
      </c>
      <c r="AL36">
        <v>0</v>
      </c>
      <c r="AM36">
        <v>0</v>
      </c>
      <c r="AN36">
        <v>0</v>
      </c>
      <c r="AO36">
        <v>3103</v>
      </c>
      <c r="AP36">
        <v>0</v>
      </c>
      <c r="AQ36">
        <v>19</v>
      </c>
      <c r="AR36">
        <v>0</v>
      </c>
      <c r="AS36">
        <v>0</v>
      </c>
      <c r="AT36">
        <v>0</v>
      </c>
      <c r="AU36">
        <v>0</v>
      </c>
      <c r="AV36">
        <v>1</v>
      </c>
      <c r="AW36">
        <v>1</v>
      </c>
      <c r="AZ36">
        <v>3.07</v>
      </c>
      <c r="BA36">
        <v>3.07</v>
      </c>
      <c r="BB36">
        <v>3.07</v>
      </c>
      <c r="BC36">
        <v>3.07</v>
      </c>
      <c r="BD36" t="s">
        <v>3</v>
      </c>
      <c r="BE36" t="s">
        <v>3</v>
      </c>
      <c r="BF36" t="s">
        <v>3</v>
      </c>
      <c r="BG36" t="s">
        <v>3</v>
      </c>
      <c r="BH36">
        <v>0</v>
      </c>
      <c r="BI36">
        <v>1</v>
      </c>
      <c r="BJ36" t="s">
        <v>55</v>
      </c>
      <c r="BM36">
        <v>150</v>
      </c>
      <c r="BN36">
        <v>0</v>
      </c>
      <c r="BO36" t="s">
        <v>3</v>
      </c>
      <c r="BP36">
        <v>0</v>
      </c>
      <c r="BQ36">
        <v>1</v>
      </c>
      <c r="BR36">
        <v>0</v>
      </c>
      <c r="BS36">
        <v>3.07</v>
      </c>
      <c r="BT36">
        <v>1</v>
      </c>
      <c r="BU36">
        <v>1</v>
      </c>
      <c r="BV36">
        <v>1</v>
      </c>
      <c r="BW36">
        <v>1</v>
      </c>
      <c r="BX36">
        <v>1</v>
      </c>
      <c r="BY36" t="s">
        <v>3</v>
      </c>
      <c r="BZ36">
        <v>0</v>
      </c>
      <c r="CA36">
        <v>0</v>
      </c>
      <c r="CF36">
        <v>0</v>
      </c>
      <c r="CG36">
        <v>0</v>
      </c>
      <c r="CM36">
        <v>0</v>
      </c>
      <c r="CN36" t="s">
        <v>3</v>
      </c>
      <c r="CO36">
        <v>0</v>
      </c>
      <c r="CP36">
        <f t="shared" si="41"/>
        <v>9526.2099999999991</v>
      </c>
      <c r="CQ36">
        <f t="shared" si="42"/>
        <v>0</v>
      </c>
      <c r="CR36">
        <f t="shared" si="43"/>
        <v>0</v>
      </c>
      <c r="CS36">
        <f t="shared" si="44"/>
        <v>0</v>
      </c>
      <c r="CT36">
        <f t="shared" si="45"/>
        <v>9526.2099999999991</v>
      </c>
      <c r="CU36">
        <f t="shared" si="46"/>
        <v>0</v>
      </c>
      <c r="CV36">
        <f t="shared" si="47"/>
        <v>19</v>
      </c>
      <c r="CW36">
        <f t="shared" si="48"/>
        <v>0</v>
      </c>
      <c r="CX36">
        <f t="shared" si="49"/>
        <v>0</v>
      </c>
      <c r="CY36">
        <f t="shared" si="50"/>
        <v>0</v>
      </c>
      <c r="CZ36">
        <f t="shared" si="51"/>
        <v>0</v>
      </c>
      <c r="DC36" t="s">
        <v>3</v>
      </c>
      <c r="DD36" t="s">
        <v>3</v>
      </c>
      <c r="DE36" t="s">
        <v>3</v>
      </c>
      <c r="DF36" t="s">
        <v>3</v>
      </c>
      <c r="DG36" t="s">
        <v>3</v>
      </c>
      <c r="DH36" t="s">
        <v>3</v>
      </c>
      <c r="DI36" t="s">
        <v>3</v>
      </c>
      <c r="DJ36" t="s">
        <v>3</v>
      </c>
      <c r="DK36" t="s">
        <v>3</v>
      </c>
      <c r="DL36" t="s">
        <v>3</v>
      </c>
      <c r="DM36" t="s">
        <v>3</v>
      </c>
      <c r="DN36">
        <v>0</v>
      </c>
      <c r="DO36">
        <v>0</v>
      </c>
      <c r="DP36">
        <v>1</v>
      </c>
      <c r="DQ36">
        <v>1</v>
      </c>
      <c r="DU36">
        <v>1010</v>
      </c>
      <c r="DV36" t="s">
        <v>54</v>
      </c>
      <c r="DW36" t="s">
        <v>54</v>
      </c>
      <c r="DX36">
        <v>1</v>
      </c>
      <c r="EE36">
        <v>36773776</v>
      </c>
      <c r="EF36">
        <v>1</v>
      </c>
      <c r="EG36" t="s">
        <v>19</v>
      </c>
      <c r="EH36">
        <v>0</v>
      </c>
      <c r="EI36" t="s">
        <v>3</v>
      </c>
      <c r="EJ36">
        <v>1</v>
      </c>
      <c r="EK36">
        <v>150</v>
      </c>
      <c r="EL36" t="s">
        <v>20</v>
      </c>
      <c r="EM36" t="s">
        <v>21</v>
      </c>
      <c r="EO36" t="s">
        <v>3</v>
      </c>
      <c r="EQ36">
        <v>131072</v>
      </c>
      <c r="ER36">
        <v>3103</v>
      </c>
      <c r="ES36">
        <v>0</v>
      </c>
      <c r="ET36">
        <v>0</v>
      </c>
      <c r="EU36">
        <v>0</v>
      </c>
      <c r="EV36">
        <v>3103</v>
      </c>
      <c r="EW36">
        <v>19</v>
      </c>
      <c r="EX36">
        <v>0</v>
      </c>
      <c r="EY36">
        <v>0</v>
      </c>
      <c r="FQ36">
        <v>0</v>
      </c>
      <c r="FR36">
        <f t="shared" si="52"/>
        <v>0</v>
      </c>
      <c r="FS36">
        <v>0</v>
      </c>
      <c r="FX36">
        <v>0</v>
      </c>
      <c r="FY36">
        <v>0</v>
      </c>
      <c r="GA36" t="s">
        <v>3</v>
      </c>
      <c r="GD36">
        <v>0</v>
      </c>
      <c r="GF36">
        <v>-641493228</v>
      </c>
      <c r="GG36">
        <v>1</v>
      </c>
      <c r="GH36">
        <v>1</v>
      </c>
      <c r="GI36">
        <v>3</v>
      </c>
      <c r="GJ36">
        <v>0</v>
      </c>
      <c r="GK36">
        <f>ROUND(R36*(R12)/100,2)</f>
        <v>0</v>
      </c>
      <c r="GL36">
        <f t="shared" si="53"/>
        <v>0</v>
      </c>
      <c r="GM36">
        <f t="shared" si="54"/>
        <v>9526.2099999999991</v>
      </c>
      <c r="GN36">
        <f t="shared" si="55"/>
        <v>9526.2099999999991</v>
      </c>
      <c r="GO36">
        <f t="shared" si="56"/>
        <v>0</v>
      </c>
      <c r="GP36">
        <f t="shared" si="57"/>
        <v>0</v>
      </c>
      <c r="GR36">
        <v>0</v>
      </c>
      <c r="GS36">
        <v>3</v>
      </c>
      <c r="GT36">
        <v>0</v>
      </c>
      <c r="GU36" t="s">
        <v>3</v>
      </c>
      <c r="GV36">
        <f t="shared" si="58"/>
        <v>0</v>
      </c>
      <c r="GW36">
        <v>1</v>
      </c>
      <c r="GX36">
        <f t="shared" si="59"/>
        <v>0</v>
      </c>
      <c r="HA36">
        <v>0</v>
      </c>
      <c r="HB36">
        <v>0</v>
      </c>
      <c r="IK36">
        <v>0</v>
      </c>
    </row>
    <row r="37" spans="1:245">
      <c r="A37">
        <v>17</v>
      </c>
      <c r="B37">
        <v>1</v>
      </c>
      <c r="C37">
        <f>ROW(SmtRes!A10)</f>
        <v>10</v>
      </c>
      <c r="D37">
        <f>ROW(EtalonRes!A10)</f>
        <v>10</v>
      </c>
      <c r="E37" t="s">
        <v>56</v>
      </c>
      <c r="F37" t="s">
        <v>57</v>
      </c>
      <c r="G37" t="s">
        <v>58</v>
      </c>
      <c r="H37" t="s">
        <v>59</v>
      </c>
      <c r="I37">
        <v>1</v>
      </c>
      <c r="J37">
        <v>0</v>
      </c>
      <c r="O37">
        <f t="shared" si="21"/>
        <v>267.08999999999997</v>
      </c>
      <c r="P37">
        <f t="shared" si="22"/>
        <v>0</v>
      </c>
      <c r="Q37">
        <f t="shared" si="23"/>
        <v>0</v>
      </c>
      <c r="R37">
        <f t="shared" si="24"/>
        <v>0</v>
      </c>
      <c r="S37">
        <f t="shared" si="25"/>
        <v>267.08999999999997</v>
      </c>
      <c r="T37">
        <f t="shared" si="26"/>
        <v>0</v>
      </c>
      <c r="U37">
        <f t="shared" si="27"/>
        <v>0.47</v>
      </c>
      <c r="V37">
        <f t="shared" si="28"/>
        <v>0</v>
      </c>
      <c r="W37">
        <f t="shared" si="29"/>
        <v>0</v>
      </c>
      <c r="X37">
        <f t="shared" si="30"/>
        <v>0</v>
      </c>
      <c r="Y37">
        <f t="shared" si="31"/>
        <v>0</v>
      </c>
      <c r="AA37">
        <v>38206445</v>
      </c>
      <c r="AB37">
        <f t="shared" si="32"/>
        <v>87</v>
      </c>
      <c r="AC37">
        <f t="shared" si="33"/>
        <v>0</v>
      </c>
      <c r="AD37">
        <f t="shared" si="34"/>
        <v>0</v>
      </c>
      <c r="AE37">
        <f t="shared" si="35"/>
        <v>0</v>
      </c>
      <c r="AF37">
        <f t="shared" si="36"/>
        <v>87</v>
      </c>
      <c r="AG37">
        <f t="shared" si="37"/>
        <v>0</v>
      </c>
      <c r="AH37">
        <f t="shared" si="38"/>
        <v>0.47</v>
      </c>
      <c r="AI37">
        <f t="shared" si="39"/>
        <v>0</v>
      </c>
      <c r="AJ37">
        <f t="shared" si="40"/>
        <v>0</v>
      </c>
      <c r="AK37">
        <v>87</v>
      </c>
      <c r="AL37">
        <v>0</v>
      </c>
      <c r="AM37">
        <v>0</v>
      </c>
      <c r="AN37">
        <v>0</v>
      </c>
      <c r="AO37">
        <v>87</v>
      </c>
      <c r="AP37">
        <v>0</v>
      </c>
      <c r="AQ37">
        <v>0.47</v>
      </c>
      <c r="AR37">
        <v>0</v>
      </c>
      <c r="AS37">
        <v>0</v>
      </c>
      <c r="AT37">
        <v>0</v>
      </c>
      <c r="AU37">
        <v>0</v>
      </c>
      <c r="AV37">
        <v>1</v>
      </c>
      <c r="AW37">
        <v>1</v>
      </c>
      <c r="AZ37">
        <v>3.07</v>
      </c>
      <c r="BA37">
        <v>3.07</v>
      </c>
      <c r="BB37">
        <v>3.07</v>
      </c>
      <c r="BC37">
        <v>3.07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1</v>
      </c>
      <c r="BJ37" t="s">
        <v>60</v>
      </c>
      <c r="BM37">
        <v>150</v>
      </c>
      <c r="BN37">
        <v>0</v>
      </c>
      <c r="BO37" t="s">
        <v>3</v>
      </c>
      <c r="BP37">
        <v>0</v>
      </c>
      <c r="BQ37">
        <v>1</v>
      </c>
      <c r="BR37">
        <v>0</v>
      </c>
      <c r="BS37">
        <v>3.07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0</v>
      </c>
      <c r="CA37">
        <v>0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41"/>
        <v>267.08999999999997</v>
      </c>
      <c r="CQ37">
        <f t="shared" si="42"/>
        <v>0</v>
      </c>
      <c r="CR37">
        <f t="shared" si="43"/>
        <v>0</v>
      </c>
      <c r="CS37">
        <f t="shared" si="44"/>
        <v>0</v>
      </c>
      <c r="CT37">
        <f t="shared" si="45"/>
        <v>267.08999999999997</v>
      </c>
      <c r="CU37">
        <f t="shared" si="46"/>
        <v>0</v>
      </c>
      <c r="CV37">
        <f t="shared" si="47"/>
        <v>0.47</v>
      </c>
      <c r="CW37">
        <f t="shared" si="48"/>
        <v>0</v>
      </c>
      <c r="CX37">
        <f t="shared" si="49"/>
        <v>0</v>
      </c>
      <c r="CY37">
        <f t="shared" si="50"/>
        <v>0</v>
      </c>
      <c r="CZ37">
        <f t="shared" si="51"/>
        <v>0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59</v>
      </c>
      <c r="DW37" t="s">
        <v>59</v>
      </c>
      <c r="DX37">
        <v>1</v>
      </c>
      <c r="EE37">
        <v>36773776</v>
      </c>
      <c r="EF37">
        <v>1</v>
      </c>
      <c r="EG37" t="s">
        <v>19</v>
      </c>
      <c r="EH37">
        <v>0</v>
      </c>
      <c r="EI37" t="s">
        <v>3</v>
      </c>
      <c r="EJ37">
        <v>1</v>
      </c>
      <c r="EK37">
        <v>150</v>
      </c>
      <c r="EL37" t="s">
        <v>20</v>
      </c>
      <c r="EM37" t="s">
        <v>21</v>
      </c>
      <c r="EO37" t="s">
        <v>3</v>
      </c>
      <c r="EQ37">
        <v>131072</v>
      </c>
      <c r="ER37">
        <v>87</v>
      </c>
      <c r="ES37">
        <v>0</v>
      </c>
      <c r="ET37">
        <v>0</v>
      </c>
      <c r="EU37">
        <v>0</v>
      </c>
      <c r="EV37">
        <v>87</v>
      </c>
      <c r="EW37">
        <v>0.47</v>
      </c>
      <c r="EX37">
        <v>0</v>
      </c>
      <c r="EY37">
        <v>0</v>
      </c>
      <c r="FQ37">
        <v>0</v>
      </c>
      <c r="FR37">
        <f t="shared" si="52"/>
        <v>0</v>
      </c>
      <c r="FS37">
        <v>0</v>
      </c>
      <c r="FX37">
        <v>0</v>
      </c>
      <c r="FY37">
        <v>0</v>
      </c>
      <c r="GA37" t="s">
        <v>3</v>
      </c>
      <c r="GD37">
        <v>0</v>
      </c>
      <c r="GF37">
        <v>-139792815</v>
      </c>
      <c r="GG37">
        <v>1</v>
      </c>
      <c r="GH37">
        <v>1</v>
      </c>
      <c r="GI37">
        <v>3</v>
      </c>
      <c r="GJ37">
        <v>0</v>
      </c>
      <c r="GK37">
        <f>ROUND(R37*(R12)/100,2)</f>
        <v>0</v>
      </c>
      <c r="GL37">
        <f t="shared" si="53"/>
        <v>0</v>
      </c>
      <c r="GM37">
        <f t="shared" si="54"/>
        <v>267.08999999999997</v>
      </c>
      <c r="GN37">
        <f t="shared" si="55"/>
        <v>267.08999999999997</v>
      </c>
      <c r="GO37">
        <f t="shared" si="56"/>
        <v>0</v>
      </c>
      <c r="GP37">
        <f t="shared" si="57"/>
        <v>0</v>
      </c>
      <c r="GR37">
        <v>0</v>
      </c>
      <c r="GS37">
        <v>3</v>
      </c>
      <c r="GT37">
        <v>0</v>
      </c>
      <c r="GU37" t="s">
        <v>3</v>
      </c>
      <c r="GV37">
        <f t="shared" si="58"/>
        <v>0</v>
      </c>
      <c r="GW37">
        <v>1</v>
      </c>
      <c r="GX37">
        <f t="shared" si="59"/>
        <v>0</v>
      </c>
      <c r="HA37">
        <v>0</v>
      </c>
      <c r="HB37">
        <v>0</v>
      </c>
      <c r="IK37">
        <v>0</v>
      </c>
    </row>
    <row r="38" spans="1:245">
      <c r="A38">
        <v>17</v>
      </c>
      <c r="B38">
        <v>1</v>
      </c>
      <c r="C38">
        <f>ROW(SmtRes!A11)</f>
        <v>11</v>
      </c>
      <c r="D38">
        <f>ROW(EtalonRes!A11)</f>
        <v>11</v>
      </c>
      <c r="E38" t="s">
        <v>61</v>
      </c>
      <c r="F38" t="s">
        <v>62</v>
      </c>
      <c r="G38" t="s">
        <v>63</v>
      </c>
      <c r="H38" t="s">
        <v>59</v>
      </c>
      <c r="I38">
        <v>1</v>
      </c>
      <c r="J38">
        <v>0</v>
      </c>
      <c r="O38">
        <f t="shared" si="21"/>
        <v>1071.43</v>
      </c>
      <c r="P38">
        <f t="shared" si="22"/>
        <v>0</v>
      </c>
      <c r="Q38">
        <f t="shared" si="23"/>
        <v>0</v>
      </c>
      <c r="R38">
        <f t="shared" si="24"/>
        <v>0</v>
      </c>
      <c r="S38">
        <f t="shared" si="25"/>
        <v>1071.43</v>
      </c>
      <c r="T38">
        <f t="shared" si="26"/>
        <v>0</v>
      </c>
      <c r="U38">
        <f t="shared" si="27"/>
        <v>1.9</v>
      </c>
      <c r="V38">
        <f t="shared" si="28"/>
        <v>0</v>
      </c>
      <c r="W38">
        <f t="shared" si="29"/>
        <v>0</v>
      </c>
      <c r="X38">
        <f t="shared" si="30"/>
        <v>0</v>
      </c>
      <c r="Y38">
        <f t="shared" si="31"/>
        <v>0</v>
      </c>
      <c r="AA38">
        <v>38206445</v>
      </c>
      <c r="AB38">
        <f t="shared" si="32"/>
        <v>349</v>
      </c>
      <c r="AC38">
        <f t="shared" si="33"/>
        <v>0</v>
      </c>
      <c r="AD38">
        <f t="shared" si="34"/>
        <v>0</v>
      </c>
      <c r="AE38">
        <f t="shared" si="35"/>
        <v>0</v>
      </c>
      <c r="AF38">
        <f t="shared" si="36"/>
        <v>349</v>
      </c>
      <c r="AG38">
        <f t="shared" si="37"/>
        <v>0</v>
      </c>
      <c r="AH38">
        <f t="shared" si="38"/>
        <v>1.9</v>
      </c>
      <c r="AI38">
        <f t="shared" si="39"/>
        <v>0</v>
      </c>
      <c r="AJ38">
        <f t="shared" si="40"/>
        <v>0</v>
      </c>
      <c r="AK38">
        <v>349</v>
      </c>
      <c r="AL38">
        <v>0</v>
      </c>
      <c r="AM38">
        <v>0</v>
      </c>
      <c r="AN38">
        <v>0</v>
      </c>
      <c r="AO38">
        <v>349</v>
      </c>
      <c r="AP38">
        <v>0</v>
      </c>
      <c r="AQ38">
        <v>1.9</v>
      </c>
      <c r="AR38">
        <v>0</v>
      </c>
      <c r="AS38">
        <v>0</v>
      </c>
      <c r="AT38">
        <v>0</v>
      </c>
      <c r="AU38">
        <v>0</v>
      </c>
      <c r="AV38">
        <v>1</v>
      </c>
      <c r="AW38">
        <v>1</v>
      </c>
      <c r="AZ38">
        <v>3.07</v>
      </c>
      <c r="BA38">
        <v>3.07</v>
      </c>
      <c r="BB38">
        <v>3.07</v>
      </c>
      <c r="BC38">
        <v>3.07</v>
      </c>
      <c r="BD38" t="s">
        <v>3</v>
      </c>
      <c r="BE38" t="s">
        <v>3</v>
      </c>
      <c r="BF38" t="s">
        <v>3</v>
      </c>
      <c r="BG38" t="s">
        <v>3</v>
      </c>
      <c r="BH38">
        <v>0</v>
      </c>
      <c r="BI38">
        <v>1</v>
      </c>
      <c r="BJ38" t="s">
        <v>64</v>
      </c>
      <c r="BM38">
        <v>150</v>
      </c>
      <c r="BN38">
        <v>0</v>
      </c>
      <c r="BO38" t="s">
        <v>3</v>
      </c>
      <c r="BP38">
        <v>0</v>
      </c>
      <c r="BQ38">
        <v>1</v>
      </c>
      <c r="BR38">
        <v>0</v>
      </c>
      <c r="BS38">
        <v>3.07</v>
      </c>
      <c r="BT38">
        <v>1</v>
      </c>
      <c r="BU38">
        <v>1</v>
      </c>
      <c r="BV38">
        <v>1</v>
      </c>
      <c r="BW38">
        <v>1</v>
      </c>
      <c r="BX38">
        <v>1</v>
      </c>
      <c r="BY38" t="s">
        <v>3</v>
      </c>
      <c r="BZ38">
        <v>0</v>
      </c>
      <c r="CA38">
        <v>0</v>
      </c>
      <c r="CF38">
        <v>0</v>
      </c>
      <c r="CG38">
        <v>0</v>
      </c>
      <c r="CM38">
        <v>0</v>
      </c>
      <c r="CN38" t="s">
        <v>3</v>
      </c>
      <c r="CO38">
        <v>0</v>
      </c>
      <c r="CP38">
        <f t="shared" si="41"/>
        <v>1071.43</v>
      </c>
      <c r="CQ38">
        <f t="shared" si="42"/>
        <v>0</v>
      </c>
      <c r="CR38">
        <f t="shared" si="43"/>
        <v>0</v>
      </c>
      <c r="CS38">
        <f t="shared" si="44"/>
        <v>0</v>
      </c>
      <c r="CT38">
        <f t="shared" si="45"/>
        <v>1071.4299999999998</v>
      </c>
      <c r="CU38">
        <f t="shared" si="46"/>
        <v>0</v>
      </c>
      <c r="CV38">
        <f t="shared" si="47"/>
        <v>1.9</v>
      </c>
      <c r="CW38">
        <f t="shared" si="48"/>
        <v>0</v>
      </c>
      <c r="CX38">
        <f t="shared" si="49"/>
        <v>0</v>
      </c>
      <c r="CY38">
        <f t="shared" si="50"/>
        <v>0</v>
      </c>
      <c r="CZ38">
        <f t="shared" si="51"/>
        <v>0</v>
      </c>
      <c r="DC38" t="s">
        <v>3</v>
      </c>
      <c r="DD38" t="s">
        <v>3</v>
      </c>
      <c r="DE38" t="s">
        <v>3</v>
      </c>
      <c r="DF38" t="s">
        <v>3</v>
      </c>
      <c r="DG38" t="s">
        <v>3</v>
      </c>
      <c r="DH38" t="s">
        <v>3</v>
      </c>
      <c r="DI38" t="s">
        <v>3</v>
      </c>
      <c r="DJ38" t="s">
        <v>3</v>
      </c>
      <c r="DK38" t="s">
        <v>3</v>
      </c>
      <c r="DL38" t="s">
        <v>3</v>
      </c>
      <c r="DM38" t="s">
        <v>3</v>
      </c>
      <c r="DN38">
        <v>0</v>
      </c>
      <c r="DO38">
        <v>0</v>
      </c>
      <c r="DP38">
        <v>1</v>
      </c>
      <c r="DQ38">
        <v>1</v>
      </c>
      <c r="DU38">
        <v>1013</v>
      </c>
      <c r="DV38" t="s">
        <v>59</v>
      </c>
      <c r="DW38" t="s">
        <v>59</v>
      </c>
      <c r="DX38">
        <v>1</v>
      </c>
      <c r="EE38">
        <v>36773776</v>
      </c>
      <c r="EF38">
        <v>1</v>
      </c>
      <c r="EG38" t="s">
        <v>19</v>
      </c>
      <c r="EH38">
        <v>0</v>
      </c>
      <c r="EI38" t="s">
        <v>3</v>
      </c>
      <c r="EJ38">
        <v>1</v>
      </c>
      <c r="EK38">
        <v>150</v>
      </c>
      <c r="EL38" t="s">
        <v>20</v>
      </c>
      <c r="EM38" t="s">
        <v>21</v>
      </c>
      <c r="EO38" t="s">
        <v>3</v>
      </c>
      <c r="EQ38">
        <v>131072</v>
      </c>
      <c r="ER38">
        <v>349</v>
      </c>
      <c r="ES38">
        <v>0</v>
      </c>
      <c r="ET38">
        <v>0</v>
      </c>
      <c r="EU38">
        <v>0</v>
      </c>
      <c r="EV38">
        <v>349</v>
      </c>
      <c r="EW38">
        <v>1.9</v>
      </c>
      <c r="EX38">
        <v>0</v>
      </c>
      <c r="EY38">
        <v>0</v>
      </c>
      <c r="FQ38">
        <v>0</v>
      </c>
      <c r="FR38">
        <f t="shared" si="52"/>
        <v>0</v>
      </c>
      <c r="FS38">
        <v>0</v>
      </c>
      <c r="FX38">
        <v>0</v>
      </c>
      <c r="FY38">
        <v>0</v>
      </c>
      <c r="GA38" t="s">
        <v>3</v>
      </c>
      <c r="GD38">
        <v>0</v>
      </c>
      <c r="GF38">
        <v>-763239798</v>
      </c>
      <c r="GG38">
        <v>1</v>
      </c>
      <c r="GH38">
        <v>1</v>
      </c>
      <c r="GI38">
        <v>3</v>
      </c>
      <c r="GJ38">
        <v>0</v>
      </c>
      <c r="GK38">
        <f>ROUND(R38*(R12)/100,2)</f>
        <v>0</v>
      </c>
      <c r="GL38">
        <f t="shared" si="53"/>
        <v>0</v>
      </c>
      <c r="GM38">
        <f t="shared" si="54"/>
        <v>1071.43</v>
      </c>
      <c r="GN38">
        <f t="shared" si="55"/>
        <v>1071.43</v>
      </c>
      <c r="GO38">
        <f t="shared" si="56"/>
        <v>0</v>
      </c>
      <c r="GP38">
        <f t="shared" si="57"/>
        <v>0</v>
      </c>
      <c r="GR38">
        <v>0</v>
      </c>
      <c r="GS38">
        <v>3</v>
      </c>
      <c r="GT38">
        <v>0</v>
      </c>
      <c r="GU38" t="s">
        <v>3</v>
      </c>
      <c r="GV38">
        <f t="shared" si="58"/>
        <v>0</v>
      </c>
      <c r="GW38">
        <v>1</v>
      </c>
      <c r="GX38">
        <f t="shared" si="59"/>
        <v>0</v>
      </c>
      <c r="HA38">
        <v>0</v>
      </c>
      <c r="HB38">
        <v>0</v>
      </c>
      <c r="IK38">
        <v>0</v>
      </c>
    </row>
    <row r="39" spans="1:245">
      <c r="A39">
        <v>17</v>
      </c>
      <c r="B39">
        <v>1</v>
      </c>
      <c r="C39">
        <f>ROW(SmtRes!A12)</f>
        <v>12</v>
      </c>
      <c r="D39">
        <f>ROW(EtalonRes!A12)</f>
        <v>12</v>
      </c>
      <c r="E39" t="s">
        <v>65</v>
      </c>
      <c r="F39" t="s">
        <v>66</v>
      </c>
      <c r="G39" t="s">
        <v>67</v>
      </c>
      <c r="H39" t="s">
        <v>59</v>
      </c>
      <c r="I39">
        <v>1</v>
      </c>
      <c r="J39">
        <v>0</v>
      </c>
      <c r="O39">
        <f t="shared" si="21"/>
        <v>3972.58</v>
      </c>
      <c r="P39">
        <f t="shared" si="22"/>
        <v>0</v>
      </c>
      <c r="Q39">
        <f t="shared" si="23"/>
        <v>0</v>
      </c>
      <c r="R39">
        <f t="shared" si="24"/>
        <v>0</v>
      </c>
      <c r="S39">
        <f t="shared" si="25"/>
        <v>3972.58</v>
      </c>
      <c r="T39">
        <f t="shared" si="26"/>
        <v>0</v>
      </c>
      <c r="U39">
        <f t="shared" si="27"/>
        <v>7</v>
      </c>
      <c r="V39">
        <f t="shared" si="28"/>
        <v>0</v>
      </c>
      <c r="W39">
        <f t="shared" si="29"/>
        <v>0</v>
      </c>
      <c r="X39">
        <f t="shared" si="30"/>
        <v>0</v>
      </c>
      <c r="Y39">
        <f t="shared" si="31"/>
        <v>0</v>
      </c>
      <c r="AA39">
        <v>38206445</v>
      </c>
      <c r="AB39">
        <f t="shared" si="32"/>
        <v>1294</v>
      </c>
      <c r="AC39">
        <f t="shared" si="33"/>
        <v>0</v>
      </c>
      <c r="AD39">
        <f t="shared" si="34"/>
        <v>0</v>
      </c>
      <c r="AE39">
        <f t="shared" si="35"/>
        <v>0</v>
      </c>
      <c r="AF39">
        <f t="shared" si="36"/>
        <v>1294</v>
      </c>
      <c r="AG39">
        <f t="shared" si="37"/>
        <v>0</v>
      </c>
      <c r="AH39">
        <f t="shared" si="38"/>
        <v>7</v>
      </c>
      <c r="AI39">
        <f t="shared" si="39"/>
        <v>0</v>
      </c>
      <c r="AJ39">
        <f t="shared" si="40"/>
        <v>0</v>
      </c>
      <c r="AK39">
        <v>1294</v>
      </c>
      <c r="AL39">
        <v>0</v>
      </c>
      <c r="AM39">
        <v>0</v>
      </c>
      <c r="AN39">
        <v>0</v>
      </c>
      <c r="AO39">
        <v>1294</v>
      </c>
      <c r="AP39">
        <v>0</v>
      </c>
      <c r="AQ39">
        <v>7</v>
      </c>
      <c r="AR39">
        <v>0</v>
      </c>
      <c r="AS39">
        <v>0</v>
      </c>
      <c r="AT39">
        <v>0</v>
      </c>
      <c r="AU39">
        <v>0</v>
      </c>
      <c r="AV39">
        <v>1</v>
      </c>
      <c r="AW39">
        <v>1</v>
      </c>
      <c r="AZ39">
        <v>3.07</v>
      </c>
      <c r="BA39">
        <v>3.07</v>
      </c>
      <c r="BB39">
        <v>3.07</v>
      </c>
      <c r="BC39">
        <v>3.07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1</v>
      </c>
      <c r="BJ39" t="s">
        <v>68</v>
      </c>
      <c r="BM39">
        <v>150</v>
      </c>
      <c r="BN39">
        <v>0</v>
      </c>
      <c r="BO39" t="s">
        <v>3</v>
      </c>
      <c r="BP39">
        <v>0</v>
      </c>
      <c r="BQ39">
        <v>1</v>
      </c>
      <c r="BR39">
        <v>0</v>
      </c>
      <c r="BS39">
        <v>3.07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0</v>
      </c>
      <c r="CA39">
        <v>0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41"/>
        <v>3972.58</v>
      </c>
      <c r="CQ39">
        <f t="shared" si="42"/>
        <v>0</v>
      </c>
      <c r="CR39">
        <f t="shared" si="43"/>
        <v>0</v>
      </c>
      <c r="CS39">
        <f t="shared" si="44"/>
        <v>0</v>
      </c>
      <c r="CT39">
        <f t="shared" si="45"/>
        <v>3972.58</v>
      </c>
      <c r="CU39">
        <f t="shared" si="46"/>
        <v>0</v>
      </c>
      <c r="CV39">
        <f t="shared" si="47"/>
        <v>7</v>
      </c>
      <c r="CW39">
        <f t="shared" si="48"/>
        <v>0</v>
      </c>
      <c r="CX39">
        <f t="shared" si="49"/>
        <v>0</v>
      </c>
      <c r="CY39">
        <f t="shared" si="50"/>
        <v>0</v>
      </c>
      <c r="CZ39">
        <f t="shared" si="51"/>
        <v>0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59</v>
      </c>
      <c r="DW39" t="s">
        <v>59</v>
      </c>
      <c r="DX39">
        <v>1</v>
      </c>
      <c r="EE39">
        <v>36773776</v>
      </c>
      <c r="EF39">
        <v>1</v>
      </c>
      <c r="EG39" t="s">
        <v>19</v>
      </c>
      <c r="EH39">
        <v>0</v>
      </c>
      <c r="EI39" t="s">
        <v>3</v>
      </c>
      <c r="EJ39">
        <v>1</v>
      </c>
      <c r="EK39">
        <v>150</v>
      </c>
      <c r="EL39" t="s">
        <v>20</v>
      </c>
      <c r="EM39" t="s">
        <v>21</v>
      </c>
      <c r="EO39" t="s">
        <v>3</v>
      </c>
      <c r="EQ39">
        <v>131072</v>
      </c>
      <c r="ER39">
        <v>1294</v>
      </c>
      <c r="ES39">
        <v>0</v>
      </c>
      <c r="ET39">
        <v>0</v>
      </c>
      <c r="EU39">
        <v>0</v>
      </c>
      <c r="EV39">
        <v>1294</v>
      </c>
      <c r="EW39">
        <v>7</v>
      </c>
      <c r="EX39">
        <v>0</v>
      </c>
      <c r="EY39">
        <v>0</v>
      </c>
      <c r="FQ39">
        <v>0</v>
      </c>
      <c r="FR39">
        <f t="shared" si="52"/>
        <v>0</v>
      </c>
      <c r="FS39">
        <v>0</v>
      </c>
      <c r="FX39">
        <v>0</v>
      </c>
      <c r="FY39">
        <v>0</v>
      </c>
      <c r="GA39" t="s">
        <v>3</v>
      </c>
      <c r="GD39">
        <v>0</v>
      </c>
      <c r="GF39">
        <v>-1152926450</v>
      </c>
      <c r="GG39">
        <v>1</v>
      </c>
      <c r="GH39">
        <v>1</v>
      </c>
      <c r="GI39">
        <v>3</v>
      </c>
      <c r="GJ39">
        <v>0</v>
      </c>
      <c r="GK39">
        <f>ROUND(R39*(R12)/100,2)</f>
        <v>0</v>
      </c>
      <c r="GL39">
        <f t="shared" si="53"/>
        <v>0</v>
      </c>
      <c r="GM39">
        <f t="shared" si="54"/>
        <v>3972.58</v>
      </c>
      <c r="GN39">
        <f t="shared" si="55"/>
        <v>3972.58</v>
      </c>
      <c r="GO39">
        <f t="shared" si="56"/>
        <v>0</v>
      </c>
      <c r="GP39">
        <f t="shared" si="57"/>
        <v>0</v>
      </c>
      <c r="GR39">
        <v>0</v>
      </c>
      <c r="GS39">
        <v>3</v>
      </c>
      <c r="GT39">
        <v>0</v>
      </c>
      <c r="GU39" t="s">
        <v>3</v>
      </c>
      <c r="GV39">
        <f t="shared" si="58"/>
        <v>0</v>
      </c>
      <c r="GW39">
        <v>1</v>
      </c>
      <c r="GX39">
        <f t="shared" si="59"/>
        <v>0</v>
      </c>
      <c r="HA39">
        <v>0</v>
      </c>
      <c r="HB39">
        <v>0</v>
      </c>
      <c r="IK39">
        <v>0</v>
      </c>
    </row>
    <row r="40" spans="1:245">
      <c r="A40">
        <v>17</v>
      </c>
      <c r="B40">
        <v>1</v>
      </c>
      <c r="C40">
        <f>ROW(SmtRes!A13)</f>
        <v>13</v>
      </c>
      <c r="D40">
        <f>ROW(EtalonRes!A13)</f>
        <v>13</v>
      </c>
      <c r="E40" t="s">
        <v>69</v>
      </c>
      <c r="F40" t="s">
        <v>70</v>
      </c>
      <c r="G40" t="s">
        <v>71</v>
      </c>
      <c r="H40" t="s">
        <v>59</v>
      </c>
      <c r="I40">
        <v>1</v>
      </c>
      <c r="J40">
        <v>0</v>
      </c>
      <c r="O40">
        <f t="shared" si="21"/>
        <v>1341.59</v>
      </c>
      <c r="P40">
        <f t="shared" si="22"/>
        <v>0</v>
      </c>
      <c r="Q40">
        <f t="shared" si="23"/>
        <v>0</v>
      </c>
      <c r="R40">
        <f t="shared" si="24"/>
        <v>0</v>
      </c>
      <c r="S40">
        <f t="shared" si="25"/>
        <v>1341.59</v>
      </c>
      <c r="T40">
        <f t="shared" si="26"/>
        <v>0</v>
      </c>
      <c r="U40">
        <f t="shared" si="27"/>
        <v>2.2999999999999998</v>
      </c>
      <c r="V40">
        <f t="shared" si="28"/>
        <v>0</v>
      </c>
      <c r="W40">
        <f t="shared" si="29"/>
        <v>0</v>
      </c>
      <c r="X40">
        <f t="shared" si="30"/>
        <v>0</v>
      </c>
      <c r="Y40">
        <f t="shared" si="31"/>
        <v>0</v>
      </c>
      <c r="AA40">
        <v>38206445</v>
      </c>
      <c r="AB40">
        <f t="shared" si="32"/>
        <v>437</v>
      </c>
      <c r="AC40">
        <f t="shared" si="33"/>
        <v>0</v>
      </c>
      <c r="AD40">
        <f t="shared" si="34"/>
        <v>0</v>
      </c>
      <c r="AE40">
        <f t="shared" si="35"/>
        <v>0</v>
      </c>
      <c r="AF40">
        <f t="shared" si="36"/>
        <v>437</v>
      </c>
      <c r="AG40">
        <f t="shared" si="37"/>
        <v>0</v>
      </c>
      <c r="AH40">
        <f t="shared" si="38"/>
        <v>2.2999999999999998</v>
      </c>
      <c r="AI40">
        <f t="shared" si="39"/>
        <v>0</v>
      </c>
      <c r="AJ40">
        <f t="shared" si="40"/>
        <v>0</v>
      </c>
      <c r="AK40">
        <v>437</v>
      </c>
      <c r="AL40">
        <v>0</v>
      </c>
      <c r="AM40">
        <v>0</v>
      </c>
      <c r="AN40">
        <v>0</v>
      </c>
      <c r="AO40">
        <v>437</v>
      </c>
      <c r="AP40">
        <v>0</v>
      </c>
      <c r="AQ40">
        <v>2.2999999999999998</v>
      </c>
      <c r="AR40">
        <v>0</v>
      </c>
      <c r="AS40">
        <v>0</v>
      </c>
      <c r="AT40">
        <v>0</v>
      </c>
      <c r="AU40">
        <v>0</v>
      </c>
      <c r="AV40">
        <v>1</v>
      </c>
      <c r="AW40">
        <v>1</v>
      </c>
      <c r="AZ40">
        <v>3.07</v>
      </c>
      <c r="BA40">
        <v>3.07</v>
      </c>
      <c r="BB40">
        <v>3.07</v>
      </c>
      <c r="BC40">
        <v>3.07</v>
      </c>
      <c r="BD40" t="s">
        <v>3</v>
      </c>
      <c r="BE40" t="s">
        <v>3</v>
      </c>
      <c r="BF40" t="s">
        <v>3</v>
      </c>
      <c r="BG40" t="s">
        <v>3</v>
      </c>
      <c r="BH40">
        <v>0</v>
      </c>
      <c r="BI40">
        <v>1</v>
      </c>
      <c r="BJ40" t="s">
        <v>72</v>
      </c>
      <c r="BM40">
        <v>150</v>
      </c>
      <c r="BN40">
        <v>0</v>
      </c>
      <c r="BO40" t="s">
        <v>3</v>
      </c>
      <c r="BP40">
        <v>0</v>
      </c>
      <c r="BQ40">
        <v>1</v>
      </c>
      <c r="BR40">
        <v>0</v>
      </c>
      <c r="BS40">
        <v>3.07</v>
      </c>
      <c r="BT40">
        <v>1</v>
      </c>
      <c r="BU40">
        <v>1</v>
      </c>
      <c r="BV40">
        <v>1</v>
      </c>
      <c r="BW40">
        <v>1</v>
      </c>
      <c r="BX40">
        <v>1</v>
      </c>
      <c r="BY40" t="s">
        <v>3</v>
      </c>
      <c r="BZ40">
        <v>0</v>
      </c>
      <c r="CA40">
        <v>0</v>
      </c>
      <c r="CF40">
        <v>0</v>
      </c>
      <c r="CG40">
        <v>0</v>
      </c>
      <c r="CM40">
        <v>0</v>
      </c>
      <c r="CN40" t="s">
        <v>3</v>
      </c>
      <c r="CO40">
        <v>0</v>
      </c>
      <c r="CP40">
        <f t="shared" si="41"/>
        <v>1341.59</v>
      </c>
      <c r="CQ40">
        <f t="shared" si="42"/>
        <v>0</v>
      </c>
      <c r="CR40">
        <f t="shared" si="43"/>
        <v>0</v>
      </c>
      <c r="CS40">
        <f t="shared" si="44"/>
        <v>0</v>
      </c>
      <c r="CT40">
        <f t="shared" si="45"/>
        <v>1341.59</v>
      </c>
      <c r="CU40">
        <f t="shared" si="46"/>
        <v>0</v>
      </c>
      <c r="CV40">
        <f t="shared" si="47"/>
        <v>2.2999999999999998</v>
      </c>
      <c r="CW40">
        <f t="shared" si="48"/>
        <v>0</v>
      </c>
      <c r="CX40">
        <f t="shared" si="49"/>
        <v>0</v>
      </c>
      <c r="CY40">
        <f t="shared" si="50"/>
        <v>0</v>
      </c>
      <c r="CZ40">
        <f t="shared" si="51"/>
        <v>0</v>
      </c>
      <c r="DC40" t="s">
        <v>3</v>
      </c>
      <c r="DD40" t="s">
        <v>3</v>
      </c>
      <c r="DE40" t="s">
        <v>3</v>
      </c>
      <c r="DF40" t="s">
        <v>3</v>
      </c>
      <c r="DG40" t="s">
        <v>3</v>
      </c>
      <c r="DH40" t="s">
        <v>3</v>
      </c>
      <c r="DI40" t="s">
        <v>3</v>
      </c>
      <c r="DJ40" t="s">
        <v>3</v>
      </c>
      <c r="DK40" t="s">
        <v>3</v>
      </c>
      <c r="DL40" t="s">
        <v>3</v>
      </c>
      <c r="DM40" t="s">
        <v>3</v>
      </c>
      <c r="DN40">
        <v>0</v>
      </c>
      <c r="DO40">
        <v>0</v>
      </c>
      <c r="DP40">
        <v>1</v>
      </c>
      <c r="DQ40">
        <v>1</v>
      </c>
      <c r="DU40">
        <v>1013</v>
      </c>
      <c r="DV40" t="s">
        <v>59</v>
      </c>
      <c r="DW40" t="s">
        <v>59</v>
      </c>
      <c r="DX40">
        <v>1</v>
      </c>
      <c r="EE40">
        <v>36773776</v>
      </c>
      <c r="EF40">
        <v>1</v>
      </c>
      <c r="EG40" t="s">
        <v>19</v>
      </c>
      <c r="EH40">
        <v>0</v>
      </c>
      <c r="EI40" t="s">
        <v>3</v>
      </c>
      <c r="EJ40">
        <v>1</v>
      </c>
      <c r="EK40">
        <v>150</v>
      </c>
      <c r="EL40" t="s">
        <v>20</v>
      </c>
      <c r="EM40" t="s">
        <v>21</v>
      </c>
      <c r="EO40" t="s">
        <v>3</v>
      </c>
      <c r="EQ40">
        <v>131072</v>
      </c>
      <c r="ER40">
        <v>437</v>
      </c>
      <c r="ES40">
        <v>0</v>
      </c>
      <c r="ET40">
        <v>0</v>
      </c>
      <c r="EU40">
        <v>0</v>
      </c>
      <c r="EV40">
        <v>437</v>
      </c>
      <c r="EW40">
        <v>2.2999999999999998</v>
      </c>
      <c r="EX40">
        <v>0</v>
      </c>
      <c r="EY40">
        <v>0</v>
      </c>
      <c r="FQ40">
        <v>0</v>
      </c>
      <c r="FR40">
        <f t="shared" si="52"/>
        <v>0</v>
      </c>
      <c r="FS40">
        <v>0</v>
      </c>
      <c r="FX40">
        <v>0</v>
      </c>
      <c r="FY40">
        <v>0</v>
      </c>
      <c r="GA40" t="s">
        <v>3</v>
      </c>
      <c r="GD40">
        <v>0</v>
      </c>
      <c r="GF40">
        <v>-114076664</v>
      </c>
      <c r="GG40">
        <v>1</v>
      </c>
      <c r="GH40">
        <v>1</v>
      </c>
      <c r="GI40">
        <v>3</v>
      </c>
      <c r="GJ40">
        <v>0</v>
      </c>
      <c r="GK40">
        <f>ROUND(R40*(R12)/100,2)</f>
        <v>0</v>
      </c>
      <c r="GL40">
        <f t="shared" si="53"/>
        <v>0</v>
      </c>
      <c r="GM40">
        <f t="shared" si="54"/>
        <v>1341.59</v>
      </c>
      <c r="GN40">
        <f t="shared" si="55"/>
        <v>1341.59</v>
      </c>
      <c r="GO40">
        <f t="shared" si="56"/>
        <v>0</v>
      </c>
      <c r="GP40">
        <f t="shared" si="57"/>
        <v>0</v>
      </c>
      <c r="GR40">
        <v>0</v>
      </c>
      <c r="GS40">
        <v>3</v>
      </c>
      <c r="GT40">
        <v>0</v>
      </c>
      <c r="GU40" t="s">
        <v>3</v>
      </c>
      <c r="GV40">
        <f t="shared" si="58"/>
        <v>0</v>
      </c>
      <c r="GW40">
        <v>1</v>
      </c>
      <c r="GX40">
        <f t="shared" si="59"/>
        <v>0</v>
      </c>
      <c r="HA40">
        <v>0</v>
      </c>
      <c r="HB40">
        <v>0</v>
      </c>
      <c r="IK40">
        <v>0</v>
      </c>
    </row>
    <row r="41" spans="1:245">
      <c r="A41">
        <v>17</v>
      </c>
      <c r="B41">
        <v>1</v>
      </c>
      <c r="C41">
        <f>ROW(SmtRes!A14)</f>
        <v>14</v>
      </c>
      <c r="D41">
        <f>ROW(EtalonRes!A14)</f>
        <v>14</v>
      </c>
      <c r="E41" t="s">
        <v>73</v>
      </c>
      <c r="F41" t="s">
        <v>74</v>
      </c>
      <c r="G41" t="s">
        <v>75</v>
      </c>
      <c r="H41" t="s">
        <v>59</v>
      </c>
      <c r="I41">
        <v>1</v>
      </c>
      <c r="J41">
        <v>0</v>
      </c>
      <c r="O41">
        <f t="shared" si="21"/>
        <v>856.53</v>
      </c>
      <c r="P41">
        <f t="shared" si="22"/>
        <v>0</v>
      </c>
      <c r="Q41">
        <f t="shared" si="23"/>
        <v>0</v>
      </c>
      <c r="R41">
        <f t="shared" si="24"/>
        <v>0</v>
      </c>
      <c r="S41">
        <f t="shared" si="25"/>
        <v>856.53</v>
      </c>
      <c r="T41">
        <f t="shared" si="26"/>
        <v>0</v>
      </c>
      <c r="U41">
        <f t="shared" si="27"/>
        <v>1.5</v>
      </c>
      <c r="V41">
        <f t="shared" si="28"/>
        <v>0</v>
      </c>
      <c r="W41">
        <f t="shared" si="29"/>
        <v>0</v>
      </c>
      <c r="X41">
        <f t="shared" si="30"/>
        <v>0</v>
      </c>
      <c r="Y41">
        <f t="shared" si="31"/>
        <v>0</v>
      </c>
      <c r="AA41">
        <v>38206445</v>
      </c>
      <c r="AB41">
        <f t="shared" si="32"/>
        <v>279</v>
      </c>
      <c r="AC41">
        <f t="shared" si="33"/>
        <v>0</v>
      </c>
      <c r="AD41">
        <f t="shared" si="34"/>
        <v>0</v>
      </c>
      <c r="AE41">
        <f t="shared" si="35"/>
        <v>0</v>
      </c>
      <c r="AF41">
        <f t="shared" si="36"/>
        <v>279</v>
      </c>
      <c r="AG41">
        <f t="shared" si="37"/>
        <v>0</v>
      </c>
      <c r="AH41">
        <f t="shared" si="38"/>
        <v>1.5</v>
      </c>
      <c r="AI41">
        <f t="shared" si="39"/>
        <v>0</v>
      </c>
      <c r="AJ41">
        <f t="shared" si="40"/>
        <v>0</v>
      </c>
      <c r="AK41">
        <v>279</v>
      </c>
      <c r="AL41">
        <v>0</v>
      </c>
      <c r="AM41">
        <v>0</v>
      </c>
      <c r="AN41">
        <v>0</v>
      </c>
      <c r="AO41">
        <v>279</v>
      </c>
      <c r="AP41">
        <v>0</v>
      </c>
      <c r="AQ41">
        <v>1.5</v>
      </c>
      <c r="AR41">
        <v>0</v>
      </c>
      <c r="AS41">
        <v>0</v>
      </c>
      <c r="AT41">
        <v>0</v>
      </c>
      <c r="AU41">
        <v>0</v>
      </c>
      <c r="AV41">
        <v>1</v>
      </c>
      <c r="AW41">
        <v>1</v>
      </c>
      <c r="AZ41">
        <v>3.07</v>
      </c>
      <c r="BA41">
        <v>3.07</v>
      </c>
      <c r="BB41">
        <v>3.07</v>
      </c>
      <c r="BC41">
        <v>3.07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1</v>
      </c>
      <c r="BJ41" t="s">
        <v>76</v>
      </c>
      <c r="BM41">
        <v>150</v>
      </c>
      <c r="BN41">
        <v>0</v>
      </c>
      <c r="BO41" t="s">
        <v>3</v>
      </c>
      <c r="BP41">
        <v>0</v>
      </c>
      <c r="BQ41">
        <v>1</v>
      </c>
      <c r="BR41">
        <v>0</v>
      </c>
      <c r="BS41">
        <v>3.07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0</v>
      </c>
      <c r="CA41">
        <v>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41"/>
        <v>856.53</v>
      </c>
      <c r="CQ41">
        <f t="shared" si="42"/>
        <v>0</v>
      </c>
      <c r="CR41">
        <f t="shared" si="43"/>
        <v>0</v>
      </c>
      <c r="CS41">
        <f t="shared" si="44"/>
        <v>0</v>
      </c>
      <c r="CT41">
        <f t="shared" si="45"/>
        <v>856.53</v>
      </c>
      <c r="CU41">
        <f t="shared" si="46"/>
        <v>0</v>
      </c>
      <c r="CV41">
        <f t="shared" si="47"/>
        <v>1.5</v>
      </c>
      <c r="CW41">
        <f t="shared" si="48"/>
        <v>0</v>
      </c>
      <c r="CX41">
        <f t="shared" si="49"/>
        <v>0</v>
      </c>
      <c r="CY41">
        <f t="shared" si="50"/>
        <v>0</v>
      </c>
      <c r="CZ41">
        <f t="shared" si="51"/>
        <v>0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1013</v>
      </c>
      <c r="DV41" t="s">
        <v>59</v>
      </c>
      <c r="DW41" t="s">
        <v>59</v>
      </c>
      <c r="DX41">
        <v>1</v>
      </c>
      <c r="EE41">
        <v>36773776</v>
      </c>
      <c r="EF41">
        <v>1</v>
      </c>
      <c r="EG41" t="s">
        <v>19</v>
      </c>
      <c r="EH41">
        <v>0</v>
      </c>
      <c r="EI41" t="s">
        <v>3</v>
      </c>
      <c r="EJ41">
        <v>1</v>
      </c>
      <c r="EK41">
        <v>150</v>
      </c>
      <c r="EL41" t="s">
        <v>20</v>
      </c>
      <c r="EM41" t="s">
        <v>21</v>
      </c>
      <c r="EO41" t="s">
        <v>3</v>
      </c>
      <c r="EQ41">
        <v>131072</v>
      </c>
      <c r="ER41">
        <v>279</v>
      </c>
      <c r="ES41">
        <v>0</v>
      </c>
      <c r="ET41">
        <v>0</v>
      </c>
      <c r="EU41">
        <v>0</v>
      </c>
      <c r="EV41">
        <v>279</v>
      </c>
      <c r="EW41">
        <v>1.5</v>
      </c>
      <c r="EX41">
        <v>0</v>
      </c>
      <c r="EY41">
        <v>0</v>
      </c>
      <c r="FQ41">
        <v>0</v>
      </c>
      <c r="FR41">
        <f t="shared" si="52"/>
        <v>0</v>
      </c>
      <c r="FS41">
        <v>0</v>
      </c>
      <c r="FX41">
        <v>0</v>
      </c>
      <c r="FY41">
        <v>0</v>
      </c>
      <c r="GA41" t="s">
        <v>3</v>
      </c>
      <c r="GD41">
        <v>0</v>
      </c>
      <c r="GF41">
        <v>-425103243</v>
      </c>
      <c r="GG41">
        <v>1</v>
      </c>
      <c r="GH41">
        <v>1</v>
      </c>
      <c r="GI41">
        <v>3</v>
      </c>
      <c r="GJ41">
        <v>0</v>
      </c>
      <c r="GK41">
        <f>ROUND(R41*(R12)/100,2)</f>
        <v>0</v>
      </c>
      <c r="GL41">
        <f t="shared" si="53"/>
        <v>0</v>
      </c>
      <c r="GM41">
        <f t="shared" si="54"/>
        <v>856.53</v>
      </c>
      <c r="GN41">
        <f t="shared" si="55"/>
        <v>856.53</v>
      </c>
      <c r="GO41">
        <f t="shared" si="56"/>
        <v>0</v>
      </c>
      <c r="GP41">
        <f t="shared" si="57"/>
        <v>0</v>
      </c>
      <c r="GR41">
        <v>0</v>
      </c>
      <c r="GS41">
        <v>3</v>
      </c>
      <c r="GT41">
        <v>0</v>
      </c>
      <c r="GU41" t="s">
        <v>3</v>
      </c>
      <c r="GV41">
        <f t="shared" si="58"/>
        <v>0</v>
      </c>
      <c r="GW41">
        <v>1</v>
      </c>
      <c r="GX41">
        <f t="shared" si="59"/>
        <v>0</v>
      </c>
      <c r="HA41">
        <v>0</v>
      </c>
      <c r="HB41">
        <v>0</v>
      </c>
      <c r="IK41">
        <v>0</v>
      </c>
    </row>
    <row r="42" spans="1:245">
      <c r="A42">
        <v>17</v>
      </c>
      <c r="B42">
        <v>1</v>
      </c>
      <c r="C42">
        <f>ROW(SmtRes!A15)</f>
        <v>15</v>
      </c>
      <c r="D42">
        <f>ROW(EtalonRes!A15)</f>
        <v>15</v>
      </c>
      <c r="E42" t="s">
        <v>77</v>
      </c>
      <c r="F42" t="s">
        <v>78</v>
      </c>
      <c r="G42" t="s">
        <v>79</v>
      </c>
      <c r="H42" t="s">
        <v>59</v>
      </c>
      <c r="I42">
        <v>1</v>
      </c>
      <c r="J42">
        <v>0</v>
      </c>
      <c r="O42">
        <f t="shared" si="21"/>
        <v>1234.1400000000001</v>
      </c>
      <c r="P42">
        <f t="shared" si="22"/>
        <v>0</v>
      </c>
      <c r="Q42">
        <f t="shared" si="23"/>
        <v>0</v>
      </c>
      <c r="R42">
        <f t="shared" si="24"/>
        <v>0</v>
      </c>
      <c r="S42">
        <f t="shared" si="25"/>
        <v>1234.1400000000001</v>
      </c>
      <c r="T42">
        <f t="shared" si="26"/>
        <v>0</v>
      </c>
      <c r="U42">
        <f t="shared" si="27"/>
        <v>2.2000000000000002</v>
      </c>
      <c r="V42">
        <f t="shared" si="28"/>
        <v>0</v>
      </c>
      <c r="W42">
        <f t="shared" si="29"/>
        <v>0</v>
      </c>
      <c r="X42">
        <f t="shared" si="30"/>
        <v>0</v>
      </c>
      <c r="Y42">
        <f t="shared" si="31"/>
        <v>0</v>
      </c>
      <c r="AA42">
        <v>38206445</v>
      </c>
      <c r="AB42">
        <f t="shared" si="32"/>
        <v>402</v>
      </c>
      <c r="AC42">
        <f t="shared" si="33"/>
        <v>0</v>
      </c>
      <c r="AD42">
        <f t="shared" si="34"/>
        <v>0</v>
      </c>
      <c r="AE42">
        <f t="shared" si="35"/>
        <v>0</v>
      </c>
      <c r="AF42">
        <f t="shared" si="36"/>
        <v>402</v>
      </c>
      <c r="AG42">
        <f t="shared" si="37"/>
        <v>0</v>
      </c>
      <c r="AH42">
        <f t="shared" si="38"/>
        <v>2.2000000000000002</v>
      </c>
      <c r="AI42">
        <f t="shared" si="39"/>
        <v>0</v>
      </c>
      <c r="AJ42">
        <f t="shared" si="40"/>
        <v>0</v>
      </c>
      <c r="AK42">
        <v>402</v>
      </c>
      <c r="AL42">
        <v>0</v>
      </c>
      <c r="AM42">
        <v>0</v>
      </c>
      <c r="AN42">
        <v>0</v>
      </c>
      <c r="AO42">
        <v>402</v>
      </c>
      <c r="AP42">
        <v>0</v>
      </c>
      <c r="AQ42">
        <v>2.2000000000000002</v>
      </c>
      <c r="AR42">
        <v>0</v>
      </c>
      <c r="AS42">
        <v>0</v>
      </c>
      <c r="AT42">
        <v>0</v>
      </c>
      <c r="AU42">
        <v>0</v>
      </c>
      <c r="AV42">
        <v>1</v>
      </c>
      <c r="AW42">
        <v>1</v>
      </c>
      <c r="AZ42">
        <v>3.07</v>
      </c>
      <c r="BA42">
        <v>3.07</v>
      </c>
      <c r="BB42">
        <v>3.07</v>
      </c>
      <c r="BC42">
        <v>3.07</v>
      </c>
      <c r="BD42" t="s">
        <v>3</v>
      </c>
      <c r="BE42" t="s">
        <v>3</v>
      </c>
      <c r="BF42" t="s">
        <v>3</v>
      </c>
      <c r="BG42" t="s">
        <v>3</v>
      </c>
      <c r="BH42">
        <v>0</v>
      </c>
      <c r="BI42">
        <v>1</v>
      </c>
      <c r="BJ42" t="s">
        <v>80</v>
      </c>
      <c r="BM42">
        <v>150</v>
      </c>
      <c r="BN42">
        <v>0</v>
      </c>
      <c r="BO42" t="s">
        <v>3</v>
      </c>
      <c r="BP42">
        <v>0</v>
      </c>
      <c r="BQ42">
        <v>1</v>
      </c>
      <c r="BR42">
        <v>0</v>
      </c>
      <c r="BS42">
        <v>3.07</v>
      </c>
      <c r="BT42">
        <v>1</v>
      </c>
      <c r="BU42">
        <v>1</v>
      </c>
      <c r="BV42">
        <v>1</v>
      </c>
      <c r="BW42">
        <v>1</v>
      </c>
      <c r="BX42">
        <v>1</v>
      </c>
      <c r="BY42" t="s">
        <v>3</v>
      </c>
      <c r="BZ42">
        <v>0</v>
      </c>
      <c r="CA42">
        <v>0</v>
      </c>
      <c r="CF42">
        <v>0</v>
      </c>
      <c r="CG42">
        <v>0</v>
      </c>
      <c r="CM42">
        <v>0</v>
      </c>
      <c r="CN42" t="s">
        <v>3</v>
      </c>
      <c r="CO42">
        <v>0</v>
      </c>
      <c r="CP42">
        <f t="shared" si="41"/>
        <v>1234.1400000000001</v>
      </c>
      <c r="CQ42">
        <f t="shared" si="42"/>
        <v>0</v>
      </c>
      <c r="CR42">
        <f t="shared" si="43"/>
        <v>0</v>
      </c>
      <c r="CS42">
        <f t="shared" si="44"/>
        <v>0</v>
      </c>
      <c r="CT42">
        <f t="shared" si="45"/>
        <v>1234.1399999999999</v>
      </c>
      <c r="CU42">
        <f t="shared" si="46"/>
        <v>0</v>
      </c>
      <c r="CV42">
        <f t="shared" si="47"/>
        <v>2.2000000000000002</v>
      </c>
      <c r="CW42">
        <f t="shared" si="48"/>
        <v>0</v>
      </c>
      <c r="CX42">
        <f t="shared" si="49"/>
        <v>0</v>
      </c>
      <c r="CY42">
        <f t="shared" si="50"/>
        <v>0</v>
      </c>
      <c r="CZ42">
        <f t="shared" si="51"/>
        <v>0</v>
      </c>
      <c r="DC42" t="s">
        <v>3</v>
      </c>
      <c r="DD42" t="s">
        <v>3</v>
      </c>
      <c r="DE42" t="s">
        <v>3</v>
      </c>
      <c r="DF42" t="s">
        <v>3</v>
      </c>
      <c r="DG42" t="s">
        <v>3</v>
      </c>
      <c r="DH42" t="s">
        <v>3</v>
      </c>
      <c r="DI42" t="s">
        <v>3</v>
      </c>
      <c r="DJ42" t="s">
        <v>3</v>
      </c>
      <c r="DK42" t="s">
        <v>3</v>
      </c>
      <c r="DL42" t="s">
        <v>3</v>
      </c>
      <c r="DM42" t="s">
        <v>3</v>
      </c>
      <c r="DN42">
        <v>0</v>
      </c>
      <c r="DO42">
        <v>0</v>
      </c>
      <c r="DP42">
        <v>1</v>
      </c>
      <c r="DQ42">
        <v>1</v>
      </c>
      <c r="DU42">
        <v>1013</v>
      </c>
      <c r="DV42" t="s">
        <v>59</v>
      </c>
      <c r="DW42" t="s">
        <v>59</v>
      </c>
      <c r="DX42">
        <v>1</v>
      </c>
      <c r="EE42">
        <v>36773776</v>
      </c>
      <c r="EF42">
        <v>1</v>
      </c>
      <c r="EG42" t="s">
        <v>19</v>
      </c>
      <c r="EH42">
        <v>0</v>
      </c>
      <c r="EI42" t="s">
        <v>3</v>
      </c>
      <c r="EJ42">
        <v>1</v>
      </c>
      <c r="EK42">
        <v>150</v>
      </c>
      <c r="EL42" t="s">
        <v>20</v>
      </c>
      <c r="EM42" t="s">
        <v>21</v>
      </c>
      <c r="EO42" t="s">
        <v>3</v>
      </c>
      <c r="EQ42">
        <v>131072</v>
      </c>
      <c r="ER42">
        <v>402</v>
      </c>
      <c r="ES42">
        <v>0</v>
      </c>
      <c r="ET42">
        <v>0</v>
      </c>
      <c r="EU42">
        <v>0</v>
      </c>
      <c r="EV42">
        <v>402</v>
      </c>
      <c r="EW42">
        <v>2.2000000000000002</v>
      </c>
      <c r="EX42">
        <v>0</v>
      </c>
      <c r="EY42">
        <v>0</v>
      </c>
      <c r="FQ42">
        <v>0</v>
      </c>
      <c r="FR42">
        <f t="shared" si="52"/>
        <v>0</v>
      </c>
      <c r="FS42">
        <v>0</v>
      </c>
      <c r="FX42">
        <v>0</v>
      </c>
      <c r="FY42">
        <v>0</v>
      </c>
      <c r="GA42" t="s">
        <v>3</v>
      </c>
      <c r="GD42">
        <v>0</v>
      </c>
      <c r="GF42">
        <v>-1879730851</v>
      </c>
      <c r="GG42">
        <v>1</v>
      </c>
      <c r="GH42">
        <v>1</v>
      </c>
      <c r="GI42">
        <v>3</v>
      </c>
      <c r="GJ42">
        <v>0</v>
      </c>
      <c r="GK42">
        <f>ROUND(R42*(R12)/100,2)</f>
        <v>0</v>
      </c>
      <c r="GL42">
        <f t="shared" si="53"/>
        <v>0</v>
      </c>
      <c r="GM42">
        <f t="shared" si="54"/>
        <v>1234.1400000000001</v>
      </c>
      <c r="GN42">
        <f t="shared" si="55"/>
        <v>1234.1400000000001</v>
      </c>
      <c r="GO42">
        <f t="shared" si="56"/>
        <v>0</v>
      </c>
      <c r="GP42">
        <f t="shared" si="57"/>
        <v>0</v>
      </c>
      <c r="GR42">
        <v>0</v>
      </c>
      <c r="GS42">
        <v>3</v>
      </c>
      <c r="GT42">
        <v>0</v>
      </c>
      <c r="GU42" t="s">
        <v>3</v>
      </c>
      <c r="GV42">
        <f t="shared" si="58"/>
        <v>0</v>
      </c>
      <c r="GW42">
        <v>1</v>
      </c>
      <c r="GX42">
        <f t="shared" si="59"/>
        <v>0</v>
      </c>
      <c r="HA42">
        <v>0</v>
      </c>
      <c r="HB42">
        <v>0</v>
      </c>
      <c r="IK42">
        <v>0</v>
      </c>
    </row>
    <row r="44" spans="1:245">
      <c r="A44" s="2">
        <v>51</v>
      </c>
      <c r="B44" s="2">
        <f>B24</f>
        <v>1</v>
      </c>
      <c r="C44" s="2">
        <f>A24</f>
        <v>4</v>
      </c>
      <c r="D44" s="2">
        <f>ROW(A24)</f>
        <v>24</v>
      </c>
      <c r="E44" s="2"/>
      <c r="F44" s="2" t="str">
        <f>IF(F24&lt;&gt;"",F24,"")</f>
        <v>Новый раздел</v>
      </c>
      <c r="G44" s="2" t="str">
        <f>IF(G24&lt;&gt;"",G24,"")</f>
        <v>Работы</v>
      </c>
      <c r="H44" s="2">
        <v>0</v>
      </c>
      <c r="I44" s="2"/>
      <c r="J44" s="2"/>
      <c r="K44" s="2"/>
      <c r="L44" s="2"/>
      <c r="M44" s="2"/>
      <c r="N44" s="2"/>
      <c r="O44" s="2">
        <f t="shared" ref="O44:T44" si="60">ROUND(AB44,2)</f>
        <v>126069.55</v>
      </c>
      <c r="P44" s="2">
        <f t="shared" si="60"/>
        <v>0</v>
      </c>
      <c r="Q44" s="2">
        <f t="shared" si="60"/>
        <v>0</v>
      </c>
      <c r="R44" s="2">
        <f t="shared" si="60"/>
        <v>0</v>
      </c>
      <c r="S44" s="2">
        <f t="shared" si="60"/>
        <v>126069.55</v>
      </c>
      <c r="T44" s="2">
        <f t="shared" si="60"/>
        <v>0</v>
      </c>
      <c r="U44" s="2">
        <f>AH44</f>
        <v>260.57</v>
      </c>
      <c r="V44" s="2">
        <f>AI44</f>
        <v>0</v>
      </c>
      <c r="W44" s="2">
        <f>ROUND(AJ44,2)</f>
        <v>0</v>
      </c>
      <c r="X44" s="2">
        <f>ROUND(AK44,2)</f>
        <v>0</v>
      </c>
      <c r="Y44" s="2">
        <f>ROUND(AL44,2)</f>
        <v>0</v>
      </c>
      <c r="Z44" s="2"/>
      <c r="AA44" s="2"/>
      <c r="AB44" s="2">
        <f>ROUND(SUMIF(AA28:AA42,"=38206445",O28:O42),2)</f>
        <v>126069.55</v>
      </c>
      <c r="AC44" s="2">
        <f>ROUND(SUMIF(AA28:AA42,"=38206445",P28:P42),2)</f>
        <v>0</v>
      </c>
      <c r="AD44" s="2">
        <f>ROUND(SUMIF(AA28:AA42,"=38206445",Q28:Q42),2)</f>
        <v>0</v>
      </c>
      <c r="AE44" s="2">
        <f>ROUND(SUMIF(AA28:AA42,"=38206445",R28:R42),2)</f>
        <v>0</v>
      </c>
      <c r="AF44" s="2">
        <f>ROUND(SUMIF(AA28:AA42,"=38206445",S28:S42),2)</f>
        <v>126069.55</v>
      </c>
      <c r="AG44" s="2">
        <f>ROUND(SUMIF(AA28:AA42,"=38206445",T28:T42),2)</f>
        <v>0</v>
      </c>
      <c r="AH44" s="2">
        <f>SUMIF(AA28:AA42,"=38206445",U28:U42)</f>
        <v>260.57</v>
      </c>
      <c r="AI44" s="2">
        <f>SUMIF(AA28:AA42,"=38206445",V28:V42)</f>
        <v>0</v>
      </c>
      <c r="AJ44" s="2">
        <f>ROUND(SUMIF(AA28:AA42,"=38206445",W28:W42),2)</f>
        <v>0</v>
      </c>
      <c r="AK44" s="2">
        <f>ROUND(SUMIF(AA28:AA42,"=38206445",X28:X42),2)</f>
        <v>0</v>
      </c>
      <c r="AL44" s="2">
        <f>ROUND(SUMIF(AA28:AA42,"=38206445",Y28:Y42),2)</f>
        <v>0</v>
      </c>
      <c r="AM44" s="2"/>
      <c r="AN44" s="2"/>
      <c r="AO44" s="2">
        <f t="shared" ref="AO44:BC44" si="61">ROUND(BX44,2)</f>
        <v>0</v>
      </c>
      <c r="AP44" s="2">
        <f t="shared" si="61"/>
        <v>0</v>
      </c>
      <c r="AQ44" s="2">
        <f t="shared" si="61"/>
        <v>0</v>
      </c>
      <c r="AR44" s="2">
        <f t="shared" si="61"/>
        <v>126069.55</v>
      </c>
      <c r="AS44" s="2">
        <f t="shared" si="61"/>
        <v>126069.55</v>
      </c>
      <c r="AT44" s="2">
        <f t="shared" si="61"/>
        <v>0</v>
      </c>
      <c r="AU44" s="2">
        <f t="shared" si="61"/>
        <v>0</v>
      </c>
      <c r="AV44" s="2">
        <f t="shared" si="61"/>
        <v>0</v>
      </c>
      <c r="AW44" s="2">
        <f t="shared" si="61"/>
        <v>0</v>
      </c>
      <c r="AX44" s="2">
        <f t="shared" si="61"/>
        <v>0</v>
      </c>
      <c r="AY44" s="2">
        <f t="shared" si="61"/>
        <v>0</v>
      </c>
      <c r="AZ44" s="2">
        <f t="shared" si="61"/>
        <v>0</v>
      </c>
      <c r="BA44" s="2">
        <f t="shared" si="61"/>
        <v>0</v>
      </c>
      <c r="BB44" s="2">
        <f t="shared" si="61"/>
        <v>0</v>
      </c>
      <c r="BC44" s="2">
        <f t="shared" si="61"/>
        <v>0</v>
      </c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>
        <f>ROUND(SUMIF(AA28:AA42,"=38206445",FQ28:FQ42),2)</f>
        <v>0</v>
      </c>
      <c r="BY44" s="2">
        <f>ROUND(SUMIF(AA28:AA42,"=38206445",FR28:FR42),2)</f>
        <v>0</v>
      </c>
      <c r="BZ44" s="2">
        <f>ROUND(SUMIF(AA28:AA42,"=38206445",GL28:GL42),2)</f>
        <v>0</v>
      </c>
      <c r="CA44" s="2">
        <f>ROUND(SUMIF(AA28:AA42,"=38206445",GM28:GM42),2)</f>
        <v>126069.55</v>
      </c>
      <c r="CB44" s="2">
        <f>ROUND(SUMIF(AA28:AA42,"=38206445",GN28:GN42),2)</f>
        <v>126069.55</v>
      </c>
      <c r="CC44" s="2">
        <f>ROUND(SUMIF(AA28:AA42,"=38206445",GO28:GO42),2)</f>
        <v>0</v>
      </c>
      <c r="CD44" s="2">
        <f>ROUND(SUMIF(AA28:AA42,"=38206445",GP28:GP42),2)</f>
        <v>0</v>
      </c>
      <c r="CE44" s="2">
        <f>AC44-BX44</f>
        <v>0</v>
      </c>
      <c r="CF44" s="2">
        <f>AC44-BY44</f>
        <v>0</v>
      </c>
      <c r="CG44" s="2">
        <f>BX44-BZ44</f>
        <v>0</v>
      </c>
      <c r="CH44" s="2">
        <f>AC44-BX44-BY44+BZ44</f>
        <v>0</v>
      </c>
      <c r="CI44" s="2">
        <f>BY44-BZ44</f>
        <v>0</v>
      </c>
      <c r="CJ44" s="2">
        <f>ROUND(SUMIF(AA28:AA42,"=38206445",GX28:GX42),2)</f>
        <v>0</v>
      </c>
      <c r="CK44" s="2">
        <f>ROUND(SUMIF(AA28:AA42,"=38206445",GY28:GY42),2)</f>
        <v>0</v>
      </c>
      <c r="CL44" s="2">
        <f>ROUND(SUMIF(AA28:AA42,"=38206445",GZ28:GZ42),2)</f>
        <v>0</v>
      </c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>
        <v>0</v>
      </c>
    </row>
    <row r="46" spans="1:245">
      <c r="A46" s="4">
        <v>50</v>
      </c>
      <c r="B46" s="4">
        <v>0</v>
      </c>
      <c r="C46" s="4">
        <v>0</v>
      </c>
      <c r="D46" s="4">
        <v>1</v>
      </c>
      <c r="E46" s="4">
        <v>201</v>
      </c>
      <c r="F46" s="4">
        <f>ROUND(Source!O44,O46)</f>
        <v>126069.55</v>
      </c>
      <c r="G46" s="4" t="s">
        <v>81</v>
      </c>
      <c r="H46" s="4" t="s">
        <v>82</v>
      </c>
      <c r="I46" s="4"/>
      <c r="J46" s="4"/>
      <c r="K46" s="4">
        <v>201</v>
      </c>
      <c r="L46" s="4">
        <v>1</v>
      </c>
      <c r="M46" s="4">
        <v>3</v>
      </c>
      <c r="N46" s="4" t="s">
        <v>3</v>
      </c>
      <c r="O46" s="4">
        <v>2</v>
      </c>
      <c r="P46" s="4"/>
      <c r="Q46" s="4"/>
      <c r="R46" s="4"/>
      <c r="S46" s="4"/>
      <c r="T46" s="4"/>
      <c r="U46" s="4"/>
      <c r="V46" s="4"/>
      <c r="W46" s="4"/>
    </row>
    <row r="47" spans="1:245">
      <c r="A47" s="4">
        <v>50</v>
      </c>
      <c r="B47" s="4">
        <v>0</v>
      </c>
      <c r="C47" s="4">
        <v>0</v>
      </c>
      <c r="D47" s="4">
        <v>1</v>
      </c>
      <c r="E47" s="4">
        <v>202</v>
      </c>
      <c r="F47" s="4">
        <f>ROUND(Source!P44,O47)</f>
        <v>0</v>
      </c>
      <c r="G47" s="4" t="s">
        <v>83</v>
      </c>
      <c r="H47" s="4" t="s">
        <v>84</v>
      </c>
      <c r="I47" s="4"/>
      <c r="J47" s="4"/>
      <c r="K47" s="4">
        <v>202</v>
      </c>
      <c r="L47" s="4">
        <v>2</v>
      </c>
      <c r="M47" s="4">
        <v>3</v>
      </c>
      <c r="N47" s="4" t="s">
        <v>3</v>
      </c>
      <c r="O47" s="4">
        <v>2</v>
      </c>
      <c r="P47" s="4"/>
      <c r="Q47" s="4"/>
      <c r="R47" s="4"/>
      <c r="S47" s="4"/>
      <c r="T47" s="4"/>
      <c r="U47" s="4"/>
      <c r="V47" s="4"/>
      <c r="W47" s="4"/>
    </row>
    <row r="48" spans="1:245">
      <c r="A48" s="4">
        <v>50</v>
      </c>
      <c r="B48" s="4">
        <v>0</v>
      </c>
      <c r="C48" s="4">
        <v>0</v>
      </c>
      <c r="D48" s="4">
        <v>1</v>
      </c>
      <c r="E48" s="4">
        <v>222</v>
      </c>
      <c r="F48" s="4">
        <f>ROUND(Source!AO44,O48)</f>
        <v>0</v>
      </c>
      <c r="G48" s="4" t="s">
        <v>85</v>
      </c>
      <c r="H48" s="4" t="s">
        <v>86</v>
      </c>
      <c r="I48" s="4"/>
      <c r="J48" s="4"/>
      <c r="K48" s="4">
        <v>222</v>
      </c>
      <c r="L48" s="4">
        <v>3</v>
      </c>
      <c r="M48" s="4">
        <v>3</v>
      </c>
      <c r="N48" s="4" t="s">
        <v>3</v>
      </c>
      <c r="O48" s="4">
        <v>2</v>
      </c>
      <c r="P48" s="4"/>
      <c r="Q48" s="4"/>
      <c r="R48" s="4"/>
      <c r="S48" s="4"/>
      <c r="T48" s="4"/>
      <c r="U48" s="4"/>
      <c r="V48" s="4"/>
      <c r="W48" s="4"/>
    </row>
    <row r="49" spans="1:23">
      <c r="A49" s="4">
        <v>50</v>
      </c>
      <c r="B49" s="4">
        <v>0</v>
      </c>
      <c r="C49" s="4">
        <v>0</v>
      </c>
      <c r="D49" s="4">
        <v>1</v>
      </c>
      <c r="E49" s="4">
        <v>225</v>
      </c>
      <c r="F49" s="4">
        <f>ROUND(Source!AV44,O49)</f>
        <v>0</v>
      </c>
      <c r="G49" s="4" t="s">
        <v>87</v>
      </c>
      <c r="H49" s="4" t="s">
        <v>88</v>
      </c>
      <c r="I49" s="4"/>
      <c r="J49" s="4"/>
      <c r="K49" s="4">
        <v>225</v>
      </c>
      <c r="L49" s="4">
        <v>4</v>
      </c>
      <c r="M49" s="4">
        <v>3</v>
      </c>
      <c r="N49" s="4" t="s">
        <v>3</v>
      </c>
      <c r="O49" s="4">
        <v>2</v>
      </c>
      <c r="P49" s="4"/>
      <c r="Q49" s="4"/>
      <c r="R49" s="4"/>
      <c r="S49" s="4"/>
      <c r="T49" s="4"/>
      <c r="U49" s="4"/>
      <c r="V49" s="4"/>
      <c r="W49" s="4"/>
    </row>
    <row r="50" spans="1:23">
      <c r="A50" s="4">
        <v>50</v>
      </c>
      <c r="B50" s="4">
        <v>0</v>
      </c>
      <c r="C50" s="4">
        <v>0</v>
      </c>
      <c r="D50" s="4">
        <v>1</v>
      </c>
      <c r="E50" s="4">
        <v>226</v>
      </c>
      <c r="F50" s="4">
        <f>ROUND(Source!AW44,O50)</f>
        <v>0</v>
      </c>
      <c r="G50" s="4" t="s">
        <v>89</v>
      </c>
      <c r="H50" s="4" t="s">
        <v>90</v>
      </c>
      <c r="I50" s="4"/>
      <c r="J50" s="4"/>
      <c r="K50" s="4">
        <v>226</v>
      </c>
      <c r="L50" s="4">
        <v>5</v>
      </c>
      <c r="M50" s="4">
        <v>3</v>
      </c>
      <c r="N50" s="4" t="s">
        <v>3</v>
      </c>
      <c r="O50" s="4">
        <v>2</v>
      </c>
      <c r="P50" s="4"/>
      <c r="Q50" s="4"/>
      <c r="R50" s="4"/>
      <c r="S50" s="4"/>
      <c r="T50" s="4"/>
      <c r="U50" s="4"/>
      <c r="V50" s="4"/>
      <c r="W50" s="4"/>
    </row>
    <row r="51" spans="1:23">
      <c r="A51" s="4">
        <v>50</v>
      </c>
      <c r="B51" s="4">
        <v>0</v>
      </c>
      <c r="C51" s="4">
        <v>0</v>
      </c>
      <c r="D51" s="4">
        <v>1</v>
      </c>
      <c r="E51" s="4">
        <v>227</v>
      </c>
      <c r="F51" s="4">
        <f>ROUND(Source!AX44,O51)</f>
        <v>0</v>
      </c>
      <c r="G51" s="4" t="s">
        <v>91</v>
      </c>
      <c r="H51" s="4" t="s">
        <v>92</v>
      </c>
      <c r="I51" s="4"/>
      <c r="J51" s="4"/>
      <c r="K51" s="4">
        <v>227</v>
      </c>
      <c r="L51" s="4">
        <v>6</v>
      </c>
      <c r="M51" s="4">
        <v>3</v>
      </c>
      <c r="N51" s="4" t="s">
        <v>3</v>
      </c>
      <c r="O51" s="4">
        <v>2</v>
      </c>
      <c r="P51" s="4"/>
      <c r="Q51" s="4"/>
      <c r="R51" s="4"/>
      <c r="S51" s="4"/>
      <c r="T51" s="4"/>
      <c r="U51" s="4"/>
      <c r="V51" s="4"/>
      <c r="W51" s="4"/>
    </row>
    <row r="52" spans="1:23">
      <c r="A52" s="4">
        <v>50</v>
      </c>
      <c r="B52" s="4">
        <v>0</v>
      </c>
      <c r="C52" s="4">
        <v>0</v>
      </c>
      <c r="D52" s="4">
        <v>1</v>
      </c>
      <c r="E52" s="4">
        <v>228</v>
      </c>
      <c r="F52" s="4">
        <f>ROUND(Source!AY44,O52)</f>
        <v>0</v>
      </c>
      <c r="G52" s="4" t="s">
        <v>93</v>
      </c>
      <c r="H52" s="4" t="s">
        <v>94</v>
      </c>
      <c r="I52" s="4"/>
      <c r="J52" s="4"/>
      <c r="K52" s="4">
        <v>228</v>
      </c>
      <c r="L52" s="4">
        <v>7</v>
      </c>
      <c r="M52" s="4">
        <v>3</v>
      </c>
      <c r="N52" s="4" t="s">
        <v>3</v>
      </c>
      <c r="O52" s="4">
        <v>2</v>
      </c>
      <c r="P52" s="4"/>
      <c r="Q52" s="4"/>
      <c r="R52" s="4"/>
      <c r="S52" s="4"/>
      <c r="T52" s="4"/>
      <c r="U52" s="4"/>
      <c r="V52" s="4"/>
      <c r="W52" s="4"/>
    </row>
    <row r="53" spans="1:23">
      <c r="A53" s="4">
        <v>50</v>
      </c>
      <c r="B53" s="4">
        <v>0</v>
      </c>
      <c r="C53" s="4">
        <v>0</v>
      </c>
      <c r="D53" s="4">
        <v>1</v>
      </c>
      <c r="E53" s="4">
        <v>216</v>
      </c>
      <c r="F53" s="4">
        <f>ROUND(Source!AP44,O53)</f>
        <v>0</v>
      </c>
      <c r="G53" s="4" t="s">
        <v>95</v>
      </c>
      <c r="H53" s="4" t="s">
        <v>96</v>
      </c>
      <c r="I53" s="4"/>
      <c r="J53" s="4"/>
      <c r="K53" s="4">
        <v>216</v>
      </c>
      <c r="L53" s="4">
        <v>8</v>
      </c>
      <c r="M53" s="4">
        <v>3</v>
      </c>
      <c r="N53" s="4" t="s">
        <v>3</v>
      </c>
      <c r="O53" s="4">
        <v>2</v>
      </c>
      <c r="P53" s="4"/>
      <c r="Q53" s="4"/>
      <c r="R53" s="4"/>
      <c r="S53" s="4"/>
      <c r="T53" s="4"/>
      <c r="U53" s="4"/>
      <c r="V53" s="4"/>
      <c r="W53" s="4"/>
    </row>
    <row r="54" spans="1:23">
      <c r="A54" s="4">
        <v>50</v>
      </c>
      <c r="B54" s="4">
        <v>0</v>
      </c>
      <c r="C54" s="4">
        <v>0</v>
      </c>
      <c r="D54" s="4">
        <v>1</v>
      </c>
      <c r="E54" s="4">
        <v>223</v>
      </c>
      <c r="F54" s="4">
        <f>ROUND(Source!AQ44,O54)</f>
        <v>0</v>
      </c>
      <c r="G54" s="4" t="s">
        <v>97</v>
      </c>
      <c r="H54" s="4" t="s">
        <v>98</v>
      </c>
      <c r="I54" s="4"/>
      <c r="J54" s="4"/>
      <c r="K54" s="4">
        <v>223</v>
      </c>
      <c r="L54" s="4">
        <v>9</v>
      </c>
      <c r="M54" s="4">
        <v>3</v>
      </c>
      <c r="N54" s="4" t="s">
        <v>3</v>
      </c>
      <c r="O54" s="4">
        <v>2</v>
      </c>
      <c r="P54" s="4"/>
      <c r="Q54" s="4"/>
      <c r="R54" s="4"/>
      <c r="S54" s="4"/>
      <c r="T54" s="4"/>
      <c r="U54" s="4"/>
      <c r="V54" s="4"/>
      <c r="W54" s="4"/>
    </row>
    <row r="55" spans="1:23">
      <c r="A55" s="4">
        <v>50</v>
      </c>
      <c r="B55" s="4">
        <v>0</v>
      </c>
      <c r="C55" s="4">
        <v>0</v>
      </c>
      <c r="D55" s="4">
        <v>1</v>
      </c>
      <c r="E55" s="4">
        <v>229</v>
      </c>
      <c r="F55" s="4">
        <f>ROUND(Source!AZ44,O55)</f>
        <v>0</v>
      </c>
      <c r="G55" s="4" t="s">
        <v>99</v>
      </c>
      <c r="H55" s="4" t="s">
        <v>100</v>
      </c>
      <c r="I55" s="4"/>
      <c r="J55" s="4"/>
      <c r="K55" s="4">
        <v>229</v>
      </c>
      <c r="L55" s="4">
        <v>10</v>
      </c>
      <c r="M55" s="4">
        <v>3</v>
      </c>
      <c r="N55" s="4" t="s">
        <v>3</v>
      </c>
      <c r="O55" s="4">
        <v>2</v>
      </c>
      <c r="P55" s="4"/>
      <c r="Q55" s="4"/>
      <c r="R55" s="4"/>
      <c r="S55" s="4"/>
      <c r="T55" s="4"/>
      <c r="U55" s="4"/>
      <c r="V55" s="4"/>
      <c r="W55" s="4"/>
    </row>
    <row r="56" spans="1:23">
      <c r="A56" s="4">
        <v>50</v>
      </c>
      <c r="B56" s="4">
        <v>0</v>
      </c>
      <c r="C56" s="4">
        <v>0</v>
      </c>
      <c r="D56" s="4">
        <v>1</v>
      </c>
      <c r="E56" s="4">
        <v>203</v>
      </c>
      <c r="F56" s="4">
        <f>ROUND(Source!Q44,O56)</f>
        <v>0</v>
      </c>
      <c r="G56" s="4" t="s">
        <v>101</v>
      </c>
      <c r="H56" s="4" t="s">
        <v>102</v>
      </c>
      <c r="I56" s="4"/>
      <c r="J56" s="4"/>
      <c r="K56" s="4">
        <v>203</v>
      </c>
      <c r="L56" s="4">
        <v>11</v>
      </c>
      <c r="M56" s="4">
        <v>3</v>
      </c>
      <c r="N56" s="4" t="s">
        <v>3</v>
      </c>
      <c r="O56" s="4">
        <v>2</v>
      </c>
      <c r="P56" s="4"/>
      <c r="Q56" s="4"/>
      <c r="R56" s="4"/>
      <c r="S56" s="4"/>
      <c r="T56" s="4"/>
      <c r="U56" s="4"/>
      <c r="V56" s="4"/>
      <c r="W56" s="4"/>
    </row>
    <row r="57" spans="1:23">
      <c r="A57" s="4">
        <v>50</v>
      </c>
      <c r="B57" s="4">
        <v>0</v>
      </c>
      <c r="C57" s="4">
        <v>0</v>
      </c>
      <c r="D57" s="4">
        <v>1</v>
      </c>
      <c r="E57" s="4">
        <v>231</v>
      </c>
      <c r="F57" s="4">
        <f>ROUND(Source!BB44,O57)</f>
        <v>0</v>
      </c>
      <c r="G57" s="4" t="s">
        <v>103</v>
      </c>
      <c r="H57" s="4" t="s">
        <v>104</v>
      </c>
      <c r="I57" s="4"/>
      <c r="J57" s="4"/>
      <c r="K57" s="4">
        <v>231</v>
      </c>
      <c r="L57" s="4">
        <v>12</v>
      </c>
      <c r="M57" s="4">
        <v>3</v>
      </c>
      <c r="N57" s="4" t="s">
        <v>3</v>
      </c>
      <c r="O57" s="4">
        <v>2</v>
      </c>
      <c r="P57" s="4"/>
      <c r="Q57" s="4"/>
      <c r="R57" s="4"/>
      <c r="S57" s="4"/>
      <c r="T57" s="4"/>
      <c r="U57" s="4"/>
      <c r="V57" s="4"/>
      <c r="W57" s="4"/>
    </row>
    <row r="58" spans="1:23">
      <c r="A58" s="4">
        <v>50</v>
      </c>
      <c r="B58" s="4">
        <v>0</v>
      </c>
      <c r="C58" s="4">
        <v>0</v>
      </c>
      <c r="D58" s="4">
        <v>1</v>
      </c>
      <c r="E58" s="4">
        <v>204</v>
      </c>
      <c r="F58" s="4">
        <f>ROUND(Source!R44,O58)</f>
        <v>0</v>
      </c>
      <c r="G58" s="4" t="s">
        <v>105</v>
      </c>
      <c r="H58" s="4" t="s">
        <v>106</v>
      </c>
      <c r="I58" s="4"/>
      <c r="J58" s="4"/>
      <c r="K58" s="4">
        <v>204</v>
      </c>
      <c r="L58" s="4">
        <v>13</v>
      </c>
      <c r="M58" s="4">
        <v>3</v>
      </c>
      <c r="N58" s="4" t="s">
        <v>3</v>
      </c>
      <c r="O58" s="4">
        <v>2</v>
      </c>
      <c r="P58" s="4"/>
      <c r="Q58" s="4"/>
      <c r="R58" s="4"/>
      <c r="S58" s="4"/>
      <c r="T58" s="4"/>
      <c r="U58" s="4"/>
      <c r="V58" s="4"/>
      <c r="W58" s="4"/>
    </row>
    <row r="59" spans="1:23">
      <c r="A59" s="4">
        <v>50</v>
      </c>
      <c r="B59" s="4">
        <v>0</v>
      </c>
      <c r="C59" s="4">
        <v>0</v>
      </c>
      <c r="D59" s="4">
        <v>1</v>
      </c>
      <c r="E59" s="4">
        <v>205</v>
      </c>
      <c r="F59" s="4">
        <f>ROUND(Source!S44,O59)</f>
        <v>126069.55</v>
      </c>
      <c r="G59" s="4" t="s">
        <v>107</v>
      </c>
      <c r="H59" s="4" t="s">
        <v>108</v>
      </c>
      <c r="I59" s="4"/>
      <c r="J59" s="4"/>
      <c r="K59" s="4">
        <v>205</v>
      </c>
      <c r="L59" s="4">
        <v>14</v>
      </c>
      <c r="M59" s="4">
        <v>3</v>
      </c>
      <c r="N59" s="4" t="s">
        <v>3</v>
      </c>
      <c r="O59" s="4">
        <v>2</v>
      </c>
      <c r="P59" s="4"/>
      <c r="Q59" s="4"/>
      <c r="R59" s="4"/>
      <c r="S59" s="4"/>
      <c r="T59" s="4"/>
      <c r="U59" s="4"/>
      <c r="V59" s="4"/>
      <c r="W59" s="4"/>
    </row>
    <row r="60" spans="1:23">
      <c r="A60" s="4">
        <v>50</v>
      </c>
      <c r="B60" s="4">
        <v>0</v>
      </c>
      <c r="C60" s="4">
        <v>0</v>
      </c>
      <c r="D60" s="4">
        <v>1</v>
      </c>
      <c r="E60" s="4">
        <v>232</v>
      </c>
      <c r="F60" s="4">
        <f>ROUND(Source!BC44,O60)</f>
        <v>0</v>
      </c>
      <c r="G60" s="4" t="s">
        <v>109</v>
      </c>
      <c r="H60" s="4" t="s">
        <v>110</v>
      </c>
      <c r="I60" s="4"/>
      <c r="J60" s="4"/>
      <c r="K60" s="4">
        <v>232</v>
      </c>
      <c r="L60" s="4">
        <v>15</v>
      </c>
      <c r="M60" s="4">
        <v>3</v>
      </c>
      <c r="N60" s="4" t="s">
        <v>3</v>
      </c>
      <c r="O60" s="4">
        <v>2</v>
      </c>
      <c r="P60" s="4"/>
      <c r="Q60" s="4"/>
      <c r="R60" s="4"/>
      <c r="S60" s="4"/>
      <c r="T60" s="4"/>
      <c r="U60" s="4"/>
      <c r="V60" s="4"/>
      <c r="W60" s="4"/>
    </row>
    <row r="61" spans="1:23">
      <c r="A61" s="4">
        <v>50</v>
      </c>
      <c r="B61" s="4">
        <v>0</v>
      </c>
      <c r="C61" s="4">
        <v>0</v>
      </c>
      <c r="D61" s="4">
        <v>1</v>
      </c>
      <c r="E61" s="4">
        <v>214</v>
      </c>
      <c r="F61" s="4">
        <f>ROUND(Source!AS44,O61)</f>
        <v>126069.55</v>
      </c>
      <c r="G61" s="4" t="s">
        <v>111</v>
      </c>
      <c r="H61" s="4" t="s">
        <v>112</v>
      </c>
      <c r="I61" s="4"/>
      <c r="J61" s="4"/>
      <c r="K61" s="4">
        <v>214</v>
      </c>
      <c r="L61" s="4">
        <v>16</v>
      </c>
      <c r="M61" s="4">
        <v>3</v>
      </c>
      <c r="N61" s="4" t="s">
        <v>3</v>
      </c>
      <c r="O61" s="4">
        <v>2</v>
      </c>
      <c r="P61" s="4"/>
      <c r="Q61" s="4"/>
      <c r="R61" s="4"/>
      <c r="S61" s="4"/>
      <c r="T61" s="4"/>
      <c r="U61" s="4"/>
      <c r="V61" s="4"/>
      <c r="W61" s="4"/>
    </row>
    <row r="62" spans="1:23">
      <c r="A62" s="4">
        <v>50</v>
      </c>
      <c r="B62" s="4">
        <v>0</v>
      </c>
      <c r="C62" s="4">
        <v>0</v>
      </c>
      <c r="D62" s="4">
        <v>1</v>
      </c>
      <c r="E62" s="4">
        <v>215</v>
      </c>
      <c r="F62" s="4">
        <f>ROUND(Source!AT44,O62)</f>
        <v>0</v>
      </c>
      <c r="G62" s="4" t="s">
        <v>113</v>
      </c>
      <c r="H62" s="4" t="s">
        <v>114</v>
      </c>
      <c r="I62" s="4"/>
      <c r="J62" s="4"/>
      <c r="K62" s="4">
        <v>215</v>
      </c>
      <c r="L62" s="4">
        <v>17</v>
      </c>
      <c r="M62" s="4">
        <v>3</v>
      </c>
      <c r="N62" s="4" t="s">
        <v>3</v>
      </c>
      <c r="O62" s="4">
        <v>2</v>
      </c>
      <c r="P62" s="4"/>
      <c r="Q62" s="4"/>
      <c r="R62" s="4"/>
      <c r="S62" s="4"/>
      <c r="T62" s="4"/>
      <c r="U62" s="4"/>
      <c r="V62" s="4"/>
      <c r="W62" s="4"/>
    </row>
    <row r="63" spans="1:23">
      <c r="A63" s="4">
        <v>50</v>
      </c>
      <c r="B63" s="4">
        <v>0</v>
      </c>
      <c r="C63" s="4">
        <v>0</v>
      </c>
      <c r="D63" s="4">
        <v>1</v>
      </c>
      <c r="E63" s="4">
        <v>217</v>
      </c>
      <c r="F63" s="4">
        <f>ROUND(Source!AU44,O63)</f>
        <v>0</v>
      </c>
      <c r="G63" s="4" t="s">
        <v>115</v>
      </c>
      <c r="H63" s="4" t="s">
        <v>116</v>
      </c>
      <c r="I63" s="4"/>
      <c r="J63" s="4"/>
      <c r="K63" s="4">
        <v>217</v>
      </c>
      <c r="L63" s="4">
        <v>18</v>
      </c>
      <c r="M63" s="4">
        <v>3</v>
      </c>
      <c r="N63" s="4" t="s">
        <v>3</v>
      </c>
      <c r="O63" s="4">
        <v>2</v>
      </c>
      <c r="P63" s="4"/>
      <c r="Q63" s="4"/>
      <c r="R63" s="4"/>
      <c r="S63" s="4"/>
      <c r="T63" s="4"/>
      <c r="U63" s="4"/>
      <c r="V63" s="4"/>
      <c r="W63" s="4"/>
    </row>
    <row r="64" spans="1:23">
      <c r="A64" s="4">
        <v>50</v>
      </c>
      <c r="B64" s="4">
        <v>0</v>
      </c>
      <c r="C64" s="4">
        <v>0</v>
      </c>
      <c r="D64" s="4">
        <v>1</v>
      </c>
      <c r="E64" s="4">
        <v>230</v>
      </c>
      <c r="F64" s="4">
        <f>ROUND(Source!BA44,O64)</f>
        <v>0</v>
      </c>
      <c r="G64" s="4" t="s">
        <v>117</v>
      </c>
      <c r="H64" s="4" t="s">
        <v>118</v>
      </c>
      <c r="I64" s="4"/>
      <c r="J64" s="4"/>
      <c r="K64" s="4">
        <v>230</v>
      </c>
      <c r="L64" s="4">
        <v>19</v>
      </c>
      <c r="M64" s="4">
        <v>3</v>
      </c>
      <c r="N64" s="4" t="s">
        <v>3</v>
      </c>
      <c r="O64" s="4">
        <v>2</v>
      </c>
      <c r="P64" s="4"/>
      <c r="Q64" s="4"/>
      <c r="R64" s="4"/>
      <c r="S64" s="4"/>
      <c r="T64" s="4"/>
      <c r="U64" s="4"/>
      <c r="V64" s="4"/>
      <c r="W64" s="4"/>
    </row>
    <row r="65" spans="1:245">
      <c r="A65" s="4">
        <v>50</v>
      </c>
      <c r="B65" s="4">
        <v>0</v>
      </c>
      <c r="C65" s="4">
        <v>0</v>
      </c>
      <c r="D65" s="4">
        <v>1</v>
      </c>
      <c r="E65" s="4">
        <v>206</v>
      </c>
      <c r="F65" s="4">
        <f>ROUND(Source!T44,O65)</f>
        <v>0</v>
      </c>
      <c r="G65" s="4" t="s">
        <v>119</v>
      </c>
      <c r="H65" s="4" t="s">
        <v>120</v>
      </c>
      <c r="I65" s="4"/>
      <c r="J65" s="4"/>
      <c r="K65" s="4">
        <v>206</v>
      </c>
      <c r="L65" s="4">
        <v>20</v>
      </c>
      <c r="M65" s="4">
        <v>3</v>
      </c>
      <c r="N65" s="4" t="s">
        <v>3</v>
      </c>
      <c r="O65" s="4">
        <v>2</v>
      </c>
      <c r="P65" s="4"/>
      <c r="Q65" s="4"/>
      <c r="R65" s="4"/>
      <c r="S65" s="4"/>
      <c r="T65" s="4"/>
      <c r="U65" s="4"/>
      <c r="V65" s="4"/>
      <c r="W65" s="4"/>
    </row>
    <row r="66" spans="1:245">
      <c r="A66" s="4">
        <v>50</v>
      </c>
      <c r="B66" s="4">
        <v>0</v>
      </c>
      <c r="C66" s="4">
        <v>0</v>
      </c>
      <c r="D66" s="4">
        <v>1</v>
      </c>
      <c r="E66" s="4">
        <v>207</v>
      </c>
      <c r="F66" s="4">
        <f>Source!U44</f>
        <v>260.57</v>
      </c>
      <c r="G66" s="4" t="s">
        <v>121</v>
      </c>
      <c r="H66" s="4" t="s">
        <v>122</v>
      </c>
      <c r="I66" s="4"/>
      <c r="J66" s="4"/>
      <c r="K66" s="4">
        <v>207</v>
      </c>
      <c r="L66" s="4">
        <v>21</v>
      </c>
      <c r="M66" s="4">
        <v>3</v>
      </c>
      <c r="N66" s="4" t="s">
        <v>3</v>
      </c>
      <c r="O66" s="4">
        <v>-1</v>
      </c>
      <c r="P66" s="4"/>
      <c r="Q66" s="4"/>
      <c r="R66" s="4"/>
      <c r="S66" s="4"/>
      <c r="T66" s="4"/>
      <c r="U66" s="4"/>
      <c r="V66" s="4"/>
      <c r="W66" s="4"/>
    </row>
    <row r="67" spans="1:245">
      <c r="A67" s="4">
        <v>50</v>
      </c>
      <c r="B67" s="4">
        <v>0</v>
      </c>
      <c r="C67" s="4">
        <v>0</v>
      </c>
      <c r="D67" s="4">
        <v>1</v>
      </c>
      <c r="E67" s="4">
        <v>208</v>
      </c>
      <c r="F67" s="4">
        <f>Source!V44</f>
        <v>0</v>
      </c>
      <c r="G67" s="4" t="s">
        <v>123</v>
      </c>
      <c r="H67" s="4" t="s">
        <v>124</v>
      </c>
      <c r="I67" s="4"/>
      <c r="J67" s="4"/>
      <c r="K67" s="4">
        <v>208</v>
      </c>
      <c r="L67" s="4">
        <v>22</v>
      </c>
      <c r="M67" s="4">
        <v>3</v>
      </c>
      <c r="N67" s="4" t="s">
        <v>3</v>
      </c>
      <c r="O67" s="4">
        <v>-1</v>
      </c>
      <c r="P67" s="4"/>
      <c r="Q67" s="4"/>
      <c r="R67" s="4"/>
      <c r="S67" s="4"/>
      <c r="T67" s="4"/>
      <c r="U67" s="4"/>
      <c r="V67" s="4"/>
      <c r="W67" s="4"/>
    </row>
    <row r="68" spans="1:245">
      <c r="A68" s="4">
        <v>50</v>
      </c>
      <c r="B68" s="4">
        <v>0</v>
      </c>
      <c r="C68" s="4">
        <v>0</v>
      </c>
      <c r="D68" s="4">
        <v>1</v>
      </c>
      <c r="E68" s="4">
        <v>209</v>
      </c>
      <c r="F68" s="4">
        <f>ROUND(Source!W44,O68)</f>
        <v>0</v>
      </c>
      <c r="G68" s="4" t="s">
        <v>125</v>
      </c>
      <c r="H68" s="4" t="s">
        <v>126</v>
      </c>
      <c r="I68" s="4"/>
      <c r="J68" s="4"/>
      <c r="K68" s="4">
        <v>209</v>
      </c>
      <c r="L68" s="4">
        <v>23</v>
      </c>
      <c r="M68" s="4">
        <v>3</v>
      </c>
      <c r="N68" s="4" t="s">
        <v>3</v>
      </c>
      <c r="O68" s="4">
        <v>2</v>
      </c>
      <c r="P68" s="4"/>
      <c r="Q68" s="4"/>
      <c r="R68" s="4"/>
      <c r="S68" s="4"/>
      <c r="T68" s="4"/>
      <c r="U68" s="4"/>
      <c r="V68" s="4"/>
      <c r="W68" s="4"/>
    </row>
    <row r="69" spans="1:245">
      <c r="A69" s="4">
        <v>50</v>
      </c>
      <c r="B69" s="4">
        <v>0</v>
      </c>
      <c r="C69" s="4">
        <v>0</v>
      </c>
      <c r="D69" s="4">
        <v>1</v>
      </c>
      <c r="E69" s="4">
        <v>210</v>
      </c>
      <c r="F69" s="4">
        <f>ROUND(Source!X44,O69)</f>
        <v>0</v>
      </c>
      <c r="G69" s="4" t="s">
        <v>127</v>
      </c>
      <c r="H69" s="4" t="s">
        <v>128</v>
      </c>
      <c r="I69" s="4"/>
      <c r="J69" s="4"/>
      <c r="K69" s="4">
        <v>210</v>
      </c>
      <c r="L69" s="4">
        <v>24</v>
      </c>
      <c r="M69" s="4">
        <v>3</v>
      </c>
      <c r="N69" s="4" t="s">
        <v>3</v>
      </c>
      <c r="O69" s="4">
        <v>2</v>
      </c>
      <c r="P69" s="4"/>
      <c r="Q69" s="4"/>
      <c r="R69" s="4"/>
      <c r="S69" s="4"/>
      <c r="T69" s="4"/>
      <c r="U69" s="4"/>
      <c r="V69" s="4"/>
      <c r="W69" s="4"/>
    </row>
    <row r="70" spans="1:245">
      <c r="A70" s="4">
        <v>50</v>
      </c>
      <c r="B70" s="4">
        <v>0</v>
      </c>
      <c r="C70" s="4">
        <v>0</v>
      </c>
      <c r="D70" s="4">
        <v>1</v>
      </c>
      <c r="E70" s="4">
        <v>211</v>
      </c>
      <c r="F70" s="4">
        <f>ROUND(Source!Y44,O70)</f>
        <v>0</v>
      </c>
      <c r="G70" s="4" t="s">
        <v>129</v>
      </c>
      <c r="H70" s="4" t="s">
        <v>130</v>
      </c>
      <c r="I70" s="4"/>
      <c r="J70" s="4"/>
      <c r="K70" s="4">
        <v>211</v>
      </c>
      <c r="L70" s="4">
        <v>25</v>
      </c>
      <c r="M70" s="4">
        <v>3</v>
      </c>
      <c r="N70" s="4" t="s">
        <v>3</v>
      </c>
      <c r="O70" s="4">
        <v>2</v>
      </c>
      <c r="P70" s="4"/>
      <c r="Q70" s="4"/>
      <c r="R70" s="4"/>
      <c r="S70" s="4"/>
      <c r="T70" s="4"/>
      <c r="U70" s="4"/>
      <c r="V70" s="4"/>
      <c r="W70" s="4"/>
    </row>
    <row r="71" spans="1:245">
      <c r="A71" s="4">
        <v>50</v>
      </c>
      <c r="B71" s="4">
        <v>0</v>
      </c>
      <c r="C71" s="4">
        <v>0</v>
      </c>
      <c r="D71" s="4">
        <v>1</v>
      </c>
      <c r="E71" s="4">
        <v>224</v>
      </c>
      <c r="F71" s="4">
        <f>ROUND(Source!AR44,O71)</f>
        <v>126069.55</v>
      </c>
      <c r="G71" s="4" t="s">
        <v>131</v>
      </c>
      <c r="H71" s="4" t="s">
        <v>132</v>
      </c>
      <c r="I71" s="4"/>
      <c r="J71" s="4"/>
      <c r="K71" s="4">
        <v>224</v>
      </c>
      <c r="L71" s="4">
        <v>26</v>
      </c>
      <c r="M71" s="4">
        <v>3</v>
      </c>
      <c r="N71" s="4" t="s">
        <v>3</v>
      </c>
      <c r="O71" s="4">
        <v>2</v>
      </c>
      <c r="P71" s="4"/>
      <c r="Q71" s="4"/>
      <c r="R71" s="4"/>
      <c r="S71" s="4"/>
      <c r="T71" s="4"/>
      <c r="U71" s="4"/>
      <c r="V71" s="4"/>
      <c r="W71" s="4"/>
    </row>
    <row r="73" spans="1:245">
      <c r="A73" s="1">
        <v>4</v>
      </c>
      <c r="B73" s="1">
        <v>1</v>
      </c>
      <c r="C73" s="1"/>
      <c r="D73" s="1">
        <f>ROW(A88)</f>
        <v>88</v>
      </c>
      <c r="E73" s="1"/>
      <c r="F73" s="1" t="s">
        <v>12</v>
      </c>
      <c r="G73" s="1" t="s">
        <v>133</v>
      </c>
      <c r="H73" s="1" t="s">
        <v>3</v>
      </c>
      <c r="I73" s="1">
        <v>0</v>
      </c>
      <c r="J73" s="1"/>
      <c r="K73" s="1">
        <v>0</v>
      </c>
      <c r="L73" s="1"/>
      <c r="M73" s="1"/>
      <c r="N73" s="1"/>
      <c r="O73" s="1"/>
      <c r="P73" s="1"/>
      <c r="Q73" s="1"/>
      <c r="R73" s="1"/>
      <c r="S73" s="1"/>
      <c r="T73" s="1"/>
      <c r="U73" s="1" t="s">
        <v>3</v>
      </c>
      <c r="V73" s="1">
        <v>0</v>
      </c>
      <c r="W73" s="1"/>
      <c r="X73" s="1"/>
      <c r="Y73" s="1"/>
      <c r="Z73" s="1"/>
      <c r="AA73" s="1"/>
      <c r="AB73" s="1" t="s">
        <v>3</v>
      </c>
      <c r="AC73" s="1" t="s">
        <v>3</v>
      </c>
      <c r="AD73" s="1" t="s">
        <v>3</v>
      </c>
      <c r="AE73" s="1" t="s">
        <v>3</v>
      </c>
      <c r="AF73" s="1" t="s">
        <v>3</v>
      </c>
      <c r="AG73" s="1" t="s">
        <v>3</v>
      </c>
      <c r="AH73" s="1"/>
      <c r="AI73" s="1"/>
      <c r="AJ73" s="1"/>
      <c r="AK73" s="1"/>
      <c r="AL73" s="1"/>
      <c r="AM73" s="1"/>
      <c r="AN73" s="1"/>
      <c r="AO73" s="1"/>
      <c r="AP73" s="1" t="s">
        <v>3</v>
      </c>
      <c r="AQ73" s="1" t="s">
        <v>3</v>
      </c>
      <c r="AR73" s="1" t="s">
        <v>3</v>
      </c>
      <c r="AS73" s="1"/>
      <c r="AT73" s="1"/>
      <c r="AU73" s="1"/>
      <c r="AV73" s="1"/>
      <c r="AW73" s="1"/>
      <c r="AX73" s="1"/>
      <c r="AY73" s="1"/>
      <c r="AZ73" s="1" t="s">
        <v>3</v>
      </c>
      <c r="BA73" s="1"/>
      <c r="BB73" s="1" t="s">
        <v>3</v>
      </c>
      <c r="BC73" s="1" t="s">
        <v>3</v>
      </c>
      <c r="BD73" s="1" t="s">
        <v>3</v>
      </c>
      <c r="BE73" s="1" t="s">
        <v>3</v>
      </c>
      <c r="BF73" s="1" t="s">
        <v>3</v>
      </c>
      <c r="BG73" s="1" t="s">
        <v>3</v>
      </c>
      <c r="BH73" s="1" t="s">
        <v>3</v>
      </c>
      <c r="BI73" s="1" t="s">
        <v>3</v>
      </c>
      <c r="BJ73" s="1" t="s">
        <v>3</v>
      </c>
      <c r="BK73" s="1" t="s">
        <v>3</v>
      </c>
      <c r="BL73" s="1" t="s">
        <v>3</v>
      </c>
      <c r="BM73" s="1" t="s">
        <v>3</v>
      </c>
      <c r="BN73" s="1" t="s">
        <v>3</v>
      </c>
      <c r="BO73" s="1" t="s">
        <v>3</v>
      </c>
      <c r="BP73" s="1" t="s">
        <v>3</v>
      </c>
      <c r="BQ73" s="1"/>
      <c r="BR73" s="1"/>
      <c r="BS73" s="1"/>
      <c r="BT73" s="1"/>
      <c r="BU73" s="1"/>
      <c r="BV73" s="1"/>
      <c r="BW73" s="1"/>
      <c r="BX73" s="1">
        <v>0</v>
      </c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>
        <v>0</v>
      </c>
    </row>
    <row r="75" spans="1:245">
      <c r="A75" s="2">
        <v>52</v>
      </c>
      <c r="B75" s="2">
        <f t="shared" ref="B75:G75" si="62">B88</f>
        <v>1</v>
      </c>
      <c r="C75" s="2">
        <f t="shared" si="62"/>
        <v>4</v>
      </c>
      <c r="D75" s="2">
        <f t="shared" si="62"/>
        <v>73</v>
      </c>
      <c r="E75" s="2">
        <f t="shared" si="62"/>
        <v>0</v>
      </c>
      <c r="F75" s="2" t="str">
        <f t="shared" si="62"/>
        <v>Новый раздел</v>
      </c>
      <c r="G75" s="2" t="str">
        <f t="shared" si="62"/>
        <v>Материалы</v>
      </c>
      <c r="H75" s="2"/>
      <c r="I75" s="2"/>
      <c r="J75" s="2"/>
      <c r="K75" s="2"/>
      <c r="L75" s="2"/>
      <c r="M75" s="2"/>
      <c r="N75" s="2"/>
      <c r="O75" s="2">
        <f t="shared" ref="O75:AT75" si="63">O88</f>
        <v>210735.84</v>
      </c>
      <c r="P75" s="2">
        <f t="shared" si="63"/>
        <v>210735.84</v>
      </c>
      <c r="Q75" s="2">
        <f t="shared" si="63"/>
        <v>0</v>
      </c>
      <c r="R75" s="2">
        <f t="shared" si="63"/>
        <v>0</v>
      </c>
      <c r="S75" s="2">
        <f t="shared" si="63"/>
        <v>0</v>
      </c>
      <c r="T75" s="2">
        <f t="shared" si="63"/>
        <v>0</v>
      </c>
      <c r="U75" s="2">
        <f t="shared" si="63"/>
        <v>0</v>
      </c>
      <c r="V75" s="2">
        <f t="shared" si="63"/>
        <v>0</v>
      </c>
      <c r="W75" s="2">
        <f t="shared" si="63"/>
        <v>0</v>
      </c>
      <c r="X75" s="2">
        <f t="shared" si="63"/>
        <v>0</v>
      </c>
      <c r="Y75" s="2">
        <f t="shared" si="63"/>
        <v>0</v>
      </c>
      <c r="Z75" s="2">
        <f t="shared" si="63"/>
        <v>0</v>
      </c>
      <c r="AA75" s="2">
        <f t="shared" si="63"/>
        <v>0</v>
      </c>
      <c r="AB75" s="2">
        <f t="shared" si="63"/>
        <v>210735.84</v>
      </c>
      <c r="AC75" s="2">
        <f t="shared" si="63"/>
        <v>210735.84</v>
      </c>
      <c r="AD75" s="2">
        <f t="shared" si="63"/>
        <v>0</v>
      </c>
      <c r="AE75" s="2">
        <f t="shared" si="63"/>
        <v>0</v>
      </c>
      <c r="AF75" s="2">
        <f t="shared" si="63"/>
        <v>0</v>
      </c>
      <c r="AG75" s="2">
        <f t="shared" si="63"/>
        <v>0</v>
      </c>
      <c r="AH75" s="2">
        <f t="shared" si="63"/>
        <v>0</v>
      </c>
      <c r="AI75" s="2">
        <f t="shared" si="63"/>
        <v>0</v>
      </c>
      <c r="AJ75" s="2">
        <f t="shared" si="63"/>
        <v>0</v>
      </c>
      <c r="AK75" s="2">
        <f t="shared" si="63"/>
        <v>0</v>
      </c>
      <c r="AL75" s="2">
        <f t="shared" si="63"/>
        <v>0</v>
      </c>
      <c r="AM75" s="2">
        <f t="shared" si="63"/>
        <v>0</v>
      </c>
      <c r="AN75" s="2">
        <f t="shared" si="63"/>
        <v>0</v>
      </c>
      <c r="AO75" s="2">
        <f t="shared" si="63"/>
        <v>0</v>
      </c>
      <c r="AP75" s="2">
        <f t="shared" si="63"/>
        <v>0</v>
      </c>
      <c r="AQ75" s="2">
        <f t="shared" si="63"/>
        <v>0</v>
      </c>
      <c r="AR75" s="2">
        <f t="shared" si="63"/>
        <v>210735.84</v>
      </c>
      <c r="AS75" s="2">
        <f t="shared" si="63"/>
        <v>210735.84</v>
      </c>
      <c r="AT75" s="2">
        <f t="shared" si="63"/>
        <v>0</v>
      </c>
      <c r="AU75" s="2">
        <f t="shared" ref="AU75:BZ75" si="64">AU88</f>
        <v>0</v>
      </c>
      <c r="AV75" s="2">
        <f t="shared" si="64"/>
        <v>210735.84</v>
      </c>
      <c r="AW75" s="2">
        <f t="shared" si="64"/>
        <v>210735.84</v>
      </c>
      <c r="AX75" s="2">
        <f t="shared" si="64"/>
        <v>0</v>
      </c>
      <c r="AY75" s="2">
        <f t="shared" si="64"/>
        <v>210735.84</v>
      </c>
      <c r="AZ75" s="2">
        <f t="shared" si="64"/>
        <v>0</v>
      </c>
      <c r="BA75" s="2">
        <f t="shared" si="64"/>
        <v>0</v>
      </c>
      <c r="BB75" s="2">
        <f t="shared" si="64"/>
        <v>0</v>
      </c>
      <c r="BC75" s="2">
        <f t="shared" si="64"/>
        <v>0</v>
      </c>
      <c r="BD75" s="2">
        <f t="shared" si="64"/>
        <v>0</v>
      </c>
      <c r="BE75" s="2">
        <f t="shared" si="64"/>
        <v>0</v>
      </c>
      <c r="BF75" s="2">
        <f t="shared" si="64"/>
        <v>0</v>
      </c>
      <c r="BG75" s="2">
        <f t="shared" si="64"/>
        <v>0</v>
      </c>
      <c r="BH75" s="2">
        <f t="shared" si="64"/>
        <v>0</v>
      </c>
      <c r="BI75" s="2">
        <f t="shared" si="64"/>
        <v>0</v>
      </c>
      <c r="BJ75" s="2">
        <f t="shared" si="64"/>
        <v>0</v>
      </c>
      <c r="BK75" s="2">
        <f t="shared" si="64"/>
        <v>0</v>
      </c>
      <c r="BL75" s="2">
        <f t="shared" si="64"/>
        <v>0</v>
      </c>
      <c r="BM75" s="2">
        <f t="shared" si="64"/>
        <v>0</v>
      </c>
      <c r="BN75" s="2">
        <f t="shared" si="64"/>
        <v>0</v>
      </c>
      <c r="BO75" s="2">
        <f t="shared" si="64"/>
        <v>0</v>
      </c>
      <c r="BP75" s="2">
        <f t="shared" si="64"/>
        <v>0</v>
      </c>
      <c r="BQ75" s="2">
        <f t="shared" si="64"/>
        <v>0</v>
      </c>
      <c r="BR75" s="2">
        <f t="shared" si="64"/>
        <v>0</v>
      </c>
      <c r="BS75" s="2">
        <f t="shared" si="64"/>
        <v>0</v>
      </c>
      <c r="BT75" s="2">
        <f t="shared" si="64"/>
        <v>0</v>
      </c>
      <c r="BU75" s="2">
        <f t="shared" si="64"/>
        <v>0</v>
      </c>
      <c r="BV75" s="2">
        <f t="shared" si="64"/>
        <v>0</v>
      </c>
      <c r="BW75" s="2">
        <f t="shared" si="64"/>
        <v>0</v>
      </c>
      <c r="BX75" s="2">
        <f t="shared" si="64"/>
        <v>0</v>
      </c>
      <c r="BY75" s="2">
        <f t="shared" si="64"/>
        <v>0</v>
      </c>
      <c r="BZ75" s="2">
        <f t="shared" si="64"/>
        <v>0</v>
      </c>
      <c r="CA75" s="2">
        <f t="shared" ref="CA75:DF75" si="65">CA88</f>
        <v>210735.84</v>
      </c>
      <c r="CB75" s="2">
        <f t="shared" si="65"/>
        <v>210735.84</v>
      </c>
      <c r="CC75" s="2">
        <f t="shared" si="65"/>
        <v>0</v>
      </c>
      <c r="CD75" s="2">
        <f t="shared" si="65"/>
        <v>0</v>
      </c>
      <c r="CE75" s="2">
        <f t="shared" si="65"/>
        <v>210735.84</v>
      </c>
      <c r="CF75" s="2">
        <f t="shared" si="65"/>
        <v>210735.84</v>
      </c>
      <c r="CG75" s="2">
        <f t="shared" si="65"/>
        <v>0</v>
      </c>
      <c r="CH75" s="2">
        <f t="shared" si="65"/>
        <v>210735.84</v>
      </c>
      <c r="CI75" s="2">
        <f t="shared" si="65"/>
        <v>0</v>
      </c>
      <c r="CJ75" s="2">
        <f t="shared" si="65"/>
        <v>0</v>
      </c>
      <c r="CK75" s="2">
        <f t="shared" si="65"/>
        <v>0</v>
      </c>
      <c r="CL75" s="2">
        <f t="shared" si="65"/>
        <v>0</v>
      </c>
      <c r="CM75" s="2">
        <f t="shared" si="65"/>
        <v>0</v>
      </c>
      <c r="CN75" s="2">
        <f t="shared" si="65"/>
        <v>0</v>
      </c>
      <c r="CO75" s="2">
        <f t="shared" si="65"/>
        <v>0</v>
      </c>
      <c r="CP75" s="2">
        <f t="shared" si="65"/>
        <v>0</v>
      </c>
      <c r="CQ75" s="2">
        <f t="shared" si="65"/>
        <v>0</v>
      </c>
      <c r="CR75" s="2">
        <f t="shared" si="65"/>
        <v>0</v>
      </c>
      <c r="CS75" s="2">
        <f t="shared" si="65"/>
        <v>0</v>
      </c>
      <c r="CT75" s="2">
        <f t="shared" si="65"/>
        <v>0</v>
      </c>
      <c r="CU75" s="2">
        <f t="shared" si="65"/>
        <v>0</v>
      </c>
      <c r="CV75" s="2">
        <f t="shared" si="65"/>
        <v>0</v>
      </c>
      <c r="CW75" s="2">
        <f t="shared" si="65"/>
        <v>0</v>
      </c>
      <c r="CX75" s="2">
        <f t="shared" si="65"/>
        <v>0</v>
      </c>
      <c r="CY75" s="2">
        <f t="shared" si="65"/>
        <v>0</v>
      </c>
      <c r="CZ75" s="2">
        <f t="shared" si="65"/>
        <v>0</v>
      </c>
      <c r="DA75" s="2">
        <f t="shared" si="65"/>
        <v>0</v>
      </c>
      <c r="DB75" s="2">
        <f t="shared" si="65"/>
        <v>0</v>
      </c>
      <c r="DC75" s="2">
        <f t="shared" si="65"/>
        <v>0</v>
      </c>
      <c r="DD75" s="2">
        <f t="shared" si="65"/>
        <v>0</v>
      </c>
      <c r="DE75" s="2">
        <f t="shared" si="65"/>
        <v>0</v>
      </c>
      <c r="DF75" s="2">
        <f t="shared" si="65"/>
        <v>0</v>
      </c>
      <c r="DG75" s="3">
        <f t="shared" ref="DG75:EL75" si="66">DG88</f>
        <v>0</v>
      </c>
      <c r="DH75" s="3">
        <f t="shared" si="66"/>
        <v>0</v>
      </c>
      <c r="DI75" s="3">
        <f t="shared" si="66"/>
        <v>0</v>
      </c>
      <c r="DJ75" s="3">
        <f t="shared" si="66"/>
        <v>0</v>
      </c>
      <c r="DK75" s="3">
        <f t="shared" si="66"/>
        <v>0</v>
      </c>
      <c r="DL75" s="3">
        <f t="shared" si="66"/>
        <v>0</v>
      </c>
      <c r="DM75" s="3">
        <f t="shared" si="66"/>
        <v>0</v>
      </c>
      <c r="DN75" s="3">
        <f t="shared" si="66"/>
        <v>0</v>
      </c>
      <c r="DO75" s="3">
        <f t="shared" si="66"/>
        <v>0</v>
      </c>
      <c r="DP75" s="3">
        <f t="shared" si="66"/>
        <v>0</v>
      </c>
      <c r="DQ75" s="3">
        <f t="shared" si="66"/>
        <v>0</v>
      </c>
      <c r="DR75" s="3">
        <f t="shared" si="66"/>
        <v>0</v>
      </c>
      <c r="DS75" s="3">
        <f t="shared" si="66"/>
        <v>0</v>
      </c>
      <c r="DT75" s="3">
        <f t="shared" si="66"/>
        <v>0</v>
      </c>
      <c r="DU75" s="3">
        <f t="shared" si="66"/>
        <v>0</v>
      </c>
      <c r="DV75" s="3">
        <f t="shared" si="66"/>
        <v>0</v>
      </c>
      <c r="DW75" s="3">
        <f t="shared" si="66"/>
        <v>0</v>
      </c>
      <c r="DX75" s="3">
        <f t="shared" si="66"/>
        <v>0</v>
      </c>
      <c r="DY75" s="3">
        <f t="shared" si="66"/>
        <v>0</v>
      </c>
      <c r="DZ75" s="3">
        <f t="shared" si="66"/>
        <v>0</v>
      </c>
      <c r="EA75" s="3">
        <f t="shared" si="66"/>
        <v>0</v>
      </c>
      <c r="EB75" s="3">
        <f t="shared" si="66"/>
        <v>0</v>
      </c>
      <c r="EC75" s="3">
        <f t="shared" si="66"/>
        <v>0</v>
      </c>
      <c r="ED75" s="3">
        <f t="shared" si="66"/>
        <v>0</v>
      </c>
      <c r="EE75" s="3">
        <f t="shared" si="66"/>
        <v>0</v>
      </c>
      <c r="EF75" s="3">
        <f t="shared" si="66"/>
        <v>0</v>
      </c>
      <c r="EG75" s="3">
        <f t="shared" si="66"/>
        <v>0</v>
      </c>
      <c r="EH75" s="3">
        <f t="shared" si="66"/>
        <v>0</v>
      </c>
      <c r="EI75" s="3">
        <f t="shared" si="66"/>
        <v>0</v>
      </c>
      <c r="EJ75" s="3">
        <f t="shared" si="66"/>
        <v>0</v>
      </c>
      <c r="EK75" s="3">
        <f t="shared" si="66"/>
        <v>0</v>
      </c>
      <c r="EL75" s="3">
        <f t="shared" si="66"/>
        <v>0</v>
      </c>
      <c r="EM75" s="3">
        <f t="shared" ref="EM75:FR75" si="67">EM88</f>
        <v>0</v>
      </c>
      <c r="EN75" s="3">
        <f t="shared" si="67"/>
        <v>0</v>
      </c>
      <c r="EO75" s="3">
        <f t="shared" si="67"/>
        <v>0</v>
      </c>
      <c r="EP75" s="3">
        <f t="shared" si="67"/>
        <v>0</v>
      </c>
      <c r="EQ75" s="3">
        <f t="shared" si="67"/>
        <v>0</v>
      </c>
      <c r="ER75" s="3">
        <f t="shared" si="67"/>
        <v>0</v>
      </c>
      <c r="ES75" s="3">
        <f t="shared" si="67"/>
        <v>0</v>
      </c>
      <c r="ET75" s="3">
        <f t="shared" si="67"/>
        <v>0</v>
      </c>
      <c r="EU75" s="3">
        <f t="shared" si="67"/>
        <v>0</v>
      </c>
      <c r="EV75" s="3">
        <f t="shared" si="67"/>
        <v>0</v>
      </c>
      <c r="EW75" s="3">
        <f t="shared" si="67"/>
        <v>0</v>
      </c>
      <c r="EX75" s="3">
        <f t="shared" si="67"/>
        <v>0</v>
      </c>
      <c r="EY75" s="3">
        <f t="shared" si="67"/>
        <v>0</v>
      </c>
      <c r="EZ75" s="3">
        <f t="shared" si="67"/>
        <v>0</v>
      </c>
      <c r="FA75" s="3">
        <f t="shared" si="67"/>
        <v>0</v>
      </c>
      <c r="FB75" s="3">
        <f t="shared" si="67"/>
        <v>0</v>
      </c>
      <c r="FC75" s="3">
        <f t="shared" si="67"/>
        <v>0</v>
      </c>
      <c r="FD75" s="3">
        <f t="shared" si="67"/>
        <v>0</v>
      </c>
      <c r="FE75" s="3">
        <f t="shared" si="67"/>
        <v>0</v>
      </c>
      <c r="FF75" s="3">
        <f t="shared" si="67"/>
        <v>0</v>
      </c>
      <c r="FG75" s="3">
        <f t="shared" si="67"/>
        <v>0</v>
      </c>
      <c r="FH75" s="3">
        <f t="shared" si="67"/>
        <v>0</v>
      </c>
      <c r="FI75" s="3">
        <f t="shared" si="67"/>
        <v>0</v>
      </c>
      <c r="FJ75" s="3">
        <f t="shared" si="67"/>
        <v>0</v>
      </c>
      <c r="FK75" s="3">
        <f t="shared" si="67"/>
        <v>0</v>
      </c>
      <c r="FL75" s="3">
        <f t="shared" si="67"/>
        <v>0</v>
      </c>
      <c r="FM75" s="3">
        <f t="shared" si="67"/>
        <v>0</v>
      </c>
      <c r="FN75" s="3">
        <f t="shared" si="67"/>
        <v>0</v>
      </c>
      <c r="FO75" s="3">
        <f t="shared" si="67"/>
        <v>0</v>
      </c>
      <c r="FP75" s="3">
        <f t="shared" si="67"/>
        <v>0</v>
      </c>
      <c r="FQ75" s="3">
        <f t="shared" si="67"/>
        <v>0</v>
      </c>
      <c r="FR75" s="3">
        <f t="shared" si="67"/>
        <v>0</v>
      </c>
      <c r="FS75" s="3">
        <f t="shared" ref="FS75:GX75" si="68">FS88</f>
        <v>0</v>
      </c>
      <c r="FT75" s="3">
        <f t="shared" si="68"/>
        <v>0</v>
      </c>
      <c r="FU75" s="3">
        <f t="shared" si="68"/>
        <v>0</v>
      </c>
      <c r="FV75" s="3">
        <f t="shared" si="68"/>
        <v>0</v>
      </c>
      <c r="FW75" s="3">
        <f t="shared" si="68"/>
        <v>0</v>
      </c>
      <c r="FX75" s="3">
        <f t="shared" si="68"/>
        <v>0</v>
      </c>
      <c r="FY75" s="3">
        <f t="shared" si="68"/>
        <v>0</v>
      </c>
      <c r="FZ75" s="3">
        <f t="shared" si="68"/>
        <v>0</v>
      </c>
      <c r="GA75" s="3">
        <f t="shared" si="68"/>
        <v>0</v>
      </c>
      <c r="GB75" s="3">
        <f t="shared" si="68"/>
        <v>0</v>
      </c>
      <c r="GC75" s="3">
        <f t="shared" si="68"/>
        <v>0</v>
      </c>
      <c r="GD75" s="3">
        <f t="shared" si="68"/>
        <v>0</v>
      </c>
      <c r="GE75" s="3">
        <f t="shared" si="68"/>
        <v>0</v>
      </c>
      <c r="GF75" s="3">
        <f t="shared" si="68"/>
        <v>0</v>
      </c>
      <c r="GG75" s="3">
        <f t="shared" si="68"/>
        <v>0</v>
      </c>
      <c r="GH75" s="3">
        <f t="shared" si="68"/>
        <v>0</v>
      </c>
      <c r="GI75" s="3">
        <f t="shared" si="68"/>
        <v>0</v>
      </c>
      <c r="GJ75" s="3">
        <f t="shared" si="68"/>
        <v>0</v>
      </c>
      <c r="GK75" s="3">
        <f t="shared" si="68"/>
        <v>0</v>
      </c>
      <c r="GL75" s="3">
        <f t="shared" si="68"/>
        <v>0</v>
      </c>
      <c r="GM75" s="3">
        <f t="shared" si="68"/>
        <v>0</v>
      </c>
      <c r="GN75" s="3">
        <f t="shared" si="68"/>
        <v>0</v>
      </c>
      <c r="GO75" s="3">
        <f t="shared" si="68"/>
        <v>0</v>
      </c>
      <c r="GP75" s="3">
        <f t="shared" si="68"/>
        <v>0</v>
      </c>
      <c r="GQ75" s="3">
        <f t="shared" si="68"/>
        <v>0</v>
      </c>
      <c r="GR75" s="3">
        <f t="shared" si="68"/>
        <v>0</v>
      </c>
      <c r="GS75" s="3">
        <f t="shared" si="68"/>
        <v>0</v>
      </c>
      <c r="GT75" s="3">
        <f t="shared" si="68"/>
        <v>0</v>
      </c>
      <c r="GU75" s="3">
        <f t="shared" si="68"/>
        <v>0</v>
      </c>
      <c r="GV75" s="3">
        <f t="shared" si="68"/>
        <v>0</v>
      </c>
      <c r="GW75" s="3">
        <f t="shared" si="68"/>
        <v>0</v>
      </c>
      <c r="GX75" s="3">
        <f t="shared" si="68"/>
        <v>0</v>
      </c>
    </row>
    <row r="77" spans="1:245">
      <c r="A77">
        <v>17</v>
      </c>
      <c r="B77">
        <v>1</v>
      </c>
      <c r="E77" t="s">
        <v>134</v>
      </c>
      <c r="F77" t="s">
        <v>135</v>
      </c>
      <c r="G77" t="s">
        <v>136</v>
      </c>
      <c r="H77" t="s">
        <v>137</v>
      </c>
      <c r="I77">
        <v>1</v>
      </c>
      <c r="J77">
        <v>0</v>
      </c>
      <c r="O77">
        <f t="shared" ref="O77:O86" si="69">ROUND(CP77,2)</f>
        <v>5800</v>
      </c>
      <c r="P77">
        <f t="shared" ref="P77:P86" si="70">ROUND(CQ77*I77,2)</f>
        <v>5800</v>
      </c>
      <c r="Q77">
        <f t="shared" ref="Q77:Q86" si="71">ROUND(CR77*I77,2)</f>
        <v>0</v>
      </c>
      <c r="R77">
        <f t="shared" ref="R77:R86" si="72">ROUND(CS77*I77,2)</f>
        <v>0</v>
      </c>
      <c r="S77">
        <f t="shared" ref="S77:S86" si="73">ROUND(CT77*I77,2)</f>
        <v>0</v>
      </c>
      <c r="T77">
        <f t="shared" ref="T77:T86" si="74">ROUND(CU77*I77,2)</f>
        <v>0</v>
      </c>
      <c r="U77">
        <f t="shared" ref="U77:U86" si="75">CV77*I77</f>
        <v>0</v>
      </c>
      <c r="V77">
        <f t="shared" ref="V77:V86" si="76">CW77*I77</f>
        <v>0</v>
      </c>
      <c r="W77">
        <f t="shared" ref="W77:W86" si="77">ROUND(CX77*I77,2)</f>
        <v>0</v>
      </c>
      <c r="X77">
        <f t="shared" ref="X77:X86" si="78">ROUND(CY77,2)</f>
        <v>0</v>
      </c>
      <c r="Y77">
        <f t="shared" ref="Y77:Y86" si="79">ROUND(CZ77,2)</f>
        <v>0</v>
      </c>
      <c r="AA77">
        <v>38206445</v>
      </c>
      <c r="AB77">
        <f t="shared" ref="AB77:AB86" si="80">ROUND((AC77+AD77+AF77),6)</f>
        <v>5800</v>
      </c>
      <c r="AC77">
        <f t="shared" ref="AC77:AC86" si="81">ROUND((ES77),6)</f>
        <v>5800</v>
      </c>
      <c r="AD77">
        <f t="shared" ref="AD77:AD86" si="82">ROUND((((ET77)-(EU77))+AE77),6)</f>
        <v>0</v>
      </c>
      <c r="AE77">
        <f t="shared" ref="AE77:AE86" si="83">ROUND((EU77),6)</f>
        <v>0</v>
      </c>
      <c r="AF77">
        <f t="shared" ref="AF77:AF86" si="84">ROUND((EV77),6)</f>
        <v>0</v>
      </c>
      <c r="AG77">
        <f t="shared" ref="AG77:AG86" si="85">ROUND((AP77),6)</f>
        <v>0</v>
      </c>
      <c r="AH77">
        <f t="shared" ref="AH77:AH86" si="86">(EW77)</f>
        <v>0</v>
      </c>
      <c r="AI77">
        <f t="shared" ref="AI77:AI86" si="87">(EX77)</f>
        <v>0</v>
      </c>
      <c r="AJ77">
        <f t="shared" ref="AJ77:AJ86" si="88">ROUND((AS77),6)</f>
        <v>0</v>
      </c>
      <c r="AK77">
        <v>5800</v>
      </c>
      <c r="AL77">
        <v>5800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1</v>
      </c>
      <c r="AW77">
        <v>1</v>
      </c>
      <c r="AZ77">
        <v>1</v>
      </c>
      <c r="BA77">
        <v>1</v>
      </c>
      <c r="BB77">
        <v>1</v>
      </c>
      <c r="BC77">
        <v>1</v>
      </c>
      <c r="BD77" t="s">
        <v>3</v>
      </c>
      <c r="BE77" t="s">
        <v>3</v>
      </c>
      <c r="BF77" t="s">
        <v>3</v>
      </c>
      <c r="BG77" t="s">
        <v>3</v>
      </c>
      <c r="BH77">
        <v>3</v>
      </c>
      <c r="BI77">
        <v>1</v>
      </c>
      <c r="BJ77" t="s">
        <v>3</v>
      </c>
      <c r="BM77">
        <v>1100</v>
      </c>
      <c r="BN77">
        <v>0</v>
      </c>
      <c r="BO77" t="s">
        <v>3</v>
      </c>
      <c r="BP77">
        <v>0</v>
      </c>
      <c r="BQ77">
        <v>8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0</v>
      </c>
      <c r="CA77">
        <v>0</v>
      </c>
      <c r="CF77">
        <v>0</v>
      </c>
      <c r="CG77">
        <v>0</v>
      </c>
      <c r="CM77">
        <v>0</v>
      </c>
      <c r="CN77" t="s">
        <v>3</v>
      </c>
      <c r="CO77">
        <v>0</v>
      </c>
      <c r="CP77">
        <f t="shared" ref="CP77:CP86" si="89">(P77+Q77+S77)</f>
        <v>5800</v>
      </c>
      <c r="CQ77">
        <f t="shared" ref="CQ77:CQ86" si="90">AC77*BC77</f>
        <v>5800</v>
      </c>
      <c r="CR77">
        <f t="shared" ref="CR77:CR86" si="91">AD77*BB77</f>
        <v>0</v>
      </c>
      <c r="CS77">
        <f t="shared" ref="CS77:CS86" si="92">AE77*BS77</f>
        <v>0</v>
      </c>
      <c r="CT77">
        <f t="shared" ref="CT77:CT86" si="93">AF77*BA77</f>
        <v>0</v>
      </c>
      <c r="CU77">
        <f t="shared" ref="CU77:CU86" si="94">AG77</f>
        <v>0</v>
      </c>
      <c r="CV77">
        <f t="shared" ref="CV77:CV86" si="95">AH77</f>
        <v>0</v>
      </c>
      <c r="CW77">
        <f t="shared" ref="CW77:CW86" si="96">AI77</f>
        <v>0</v>
      </c>
      <c r="CX77">
        <f t="shared" ref="CX77:CX86" si="97">AJ77</f>
        <v>0</v>
      </c>
      <c r="CY77">
        <f t="shared" ref="CY77:CY86" si="98">(((S77+R77)*AT77)/100)</f>
        <v>0</v>
      </c>
      <c r="CZ77">
        <f t="shared" ref="CZ77:CZ86" si="99">(((S77+R77)*AU77)/100)</f>
        <v>0</v>
      </c>
      <c r="DC77" t="s">
        <v>3</v>
      </c>
      <c r="DD77" t="s">
        <v>3</v>
      </c>
      <c r="DE77" t="s">
        <v>3</v>
      </c>
      <c r="DF77" t="s">
        <v>3</v>
      </c>
      <c r="DG77" t="s">
        <v>3</v>
      </c>
      <c r="DH77" t="s">
        <v>3</v>
      </c>
      <c r="DI77" t="s">
        <v>3</v>
      </c>
      <c r="DJ77" t="s">
        <v>3</v>
      </c>
      <c r="DK77" t="s">
        <v>3</v>
      </c>
      <c r="DL77" t="s">
        <v>3</v>
      </c>
      <c r="DM77" t="s">
        <v>3</v>
      </c>
      <c r="DN77">
        <v>0</v>
      </c>
      <c r="DO77">
        <v>0</v>
      </c>
      <c r="DP77">
        <v>1</v>
      </c>
      <c r="DQ77">
        <v>1</v>
      </c>
      <c r="DU77">
        <v>1013</v>
      </c>
      <c r="DV77" t="s">
        <v>137</v>
      </c>
      <c r="DW77" t="s">
        <v>137</v>
      </c>
      <c r="DX77">
        <v>1</v>
      </c>
      <c r="EE77">
        <v>36773787</v>
      </c>
      <c r="EF77">
        <v>8</v>
      </c>
      <c r="EG77" t="s">
        <v>138</v>
      </c>
      <c r="EH77">
        <v>0</v>
      </c>
      <c r="EI77" t="s">
        <v>3</v>
      </c>
      <c r="EJ77">
        <v>1</v>
      </c>
      <c r="EK77">
        <v>1100</v>
      </c>
      <c r="EL77" t="s">
        <v>139</v>
      </c>
      <c r="EM77" t="s">
        <v>140</v>
      </c>
      <c r="EO77" t="s">
        <v>3</v>
      </c>
      <c r="EQ77">
        <v>131072</v>
      </c>
      <c r="ER77">
        <v>5800</v>
      </c>
      <c r="ES77">
        <v>5800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5</v>
      </c>
      <c r="FC77">
        <v>0</v>
      </c>
      <c r="FD77">
        <v>18</v>
      </c>
      <c r="FF77">
        <v>5800</v>
      </c>
      <c r="FQ77">
        <v>0</v>
      </c>
      <c r="FR77">
        <f t="shared" ref="FR77:FR86" si="100">ROUND(IF(AND(BH77=3,BI77=3),P77,0),2)</f>
        <v>0</v>
      </c>
      <c r="FS77">
        <v>0</v>
      </c>
      <c r="FX77">
        <v>0</v>
      </c>
      <c r="FY77">
        <v>0</v>
      </c>
      <c r="GA77" t="s">
        <v>141</v>
      </c>
      <c r="GD77">
        <v>0</v>
      </c>
      <c r="GF77">
        <v>-1239531868</v>
      </c>
      <c r="GG77">
        <v>2</v>
      </c>
      <c r="GH77">
        <v>3</v>
      </c>
      <c r="GI77">
        <v>-2</v>
      </c>
      <c r="GJ77">
        <v>0</v>
      </c>
      <c r="GK77">
        <f>ROUND(R77*(R12)/100,2)</f>
        <v>0</v>
      </c>
      <c r="GL77">
        <f t="shared" ref="GL77:GL86" si="101">ROUND(IF(AND(BH77=3,BI77=3,FS77&lt;&gt;0),P77,0),2)</f>
        <v>0</v>
      </c>
      <c r="GM77">
        <f t="shared" ref="GM77:GM86" si="102">ROUND(O77+X77+Y77+GK77,2)+GX77</f>
        <v>5800</v>
      </c>
      <c r="GN77">
        <f t="shared" ref="GN77:GN86" si="103">IF(OR(BI77=0,BI77=1),ROUND(O77+X77+Y77+GK77,2),0)</f>
        <v>5800</v>
      </c>
      <c r="GO77">
        <f t="shared" ref="GO77:GO86" si="104">IF(BI77=2,ROUND(O77+X77+Y77+GK77,2),0)</f>
        <v>0</v>
      </c>
      <c r="GP77">
        <f t="shared" ref="GP77:GP86" si="105">IF(BI77=4,ROUND(O77+X77+Y77+GK77,2),0)</f>
        <v>0</v>
      </c>
      <c r="GR77">
        <v>1</v>
      </c>
      <c r="GS77">
        <v>1</v>
      </c>
      <c r="GT77">
        <v>0</v>
      </c>
      <c r="GU77" t="s">
        <v>3</v>
      </c>
      <c r="GV77">
        <f t="shared" ref="GV77:GV86" si="106">ROUND(GT77,6)</f>
        <v>0</v>
      </c>
      <c r="GW77">
        <v>1</v>
      </c>
      <c r="GX77">
        <f t="shared" ref="GX77:GX86" si="107">ROUND(GV77*GW77*I77,2)</f>
        <v>0</v>
      </c>
      <c r="HA77">
        <v>0</v>
      </c>
      <c r="HB77">
        <v>0</v>
      </c>
      <c r="IK77">
        <v>0</v>
      </c>
    </row>
    <row r="78" spans="1:245">
      <c r="A78">
        <v>17</v>
      </c>
      <c r="B78">
        <v>1</v>
      </c>
      <c r="E78" t="s">
        <v>142</v>
      </c>
      <c r="F78" t="s">
        <v>135</v>
      </c>
      <c r="G78" t="s">
        <v>143</v>
      </c>
      <c r="H78" t="s">
        <v>144</v>
      </c>
      <c r="I78">
        <v>25</v>
      </c>
      <c r="J78">
        <v>0</v>
      </c>
      <c r="O78">
        <f t="shared" si="69"/>
        <v>4200</v>
      </c>
      <c r="P78">
        <f t="shared" si="70"/>
        <v>4200</v>
      </c>
      <c r="Q78">
        <f t="shared" si="71"/>
        <v>0</v>
      </c>
      <c r="R78">
        <f t="shared" si="72"/>
        <v>0</v>
      </c>
      <c r="S78">
        <f t="shared" si="73"/>
        <v>0</v>
      </c>
      <c r="T78">
        <f t="shared" si="74"/>
        <v>0</v>
      </c>
      <c r="U78">
        <f t="shared" si="75"/>
        <v>0</v>
      </c>
      <c r="V78">
        <f t="shared" si="76"/>
        <v>0</v>
      </c>
      <c r="W78">
        <f t="shared" si="77"/>
        <v>0</v>
      </c>
      <c r="X78">
        <f t="shared" si="78"/>
        <v>0</v>
      </c>
      <c r="Y78">
        <f t="shared" si="79"/>
        <v>0</v>
      </c>
      <c r="AA78">
        <v>38206445</v>
      </c>
      <c r="AB78">
        <f t="shared" si="80"/>
        <v>168</v>
      </c>
      <c r="AC78">
        <f t="shared" si="81"/>
        <v>168</v>
      </c>
      <c r="AD78">
        <f t="shared" si="82"/>
        <v>0</v>
      </c>
      <c r="AE78">
        <f t="shared" si="83"/>
        <v>0</v>
      </c>
      <c r="AF78">
        <f t="shared" si="84"/>
        <v>0</v>
      </c>
      <c r="AG78">
        <f t="shared" si="85"/>
        <v>0</v>
      </c>
      <c r="AH78">
        <f t="shared" si="86"/>
        <v>0</v>
      </c>
      <c r="AI78">
        <f t="shared" si="87"/>
        <v>0</v>
      </c>
      <c r="AJ78">
        <f t="shared" si="88"/>
        <v>0</v>
      </c>
      <c r="AK78">
        <v>168</v>
      </c>
      <c r="AL78">
        <v>168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1</v>
      </c>
      <c r="AW78">
        <v>1</v>
      </c>
      <c r="AZ78">
        <v>1</v>
      </c>
      <c r="BA78">
        <v>1</v>
      </c>
      <c r="BB78">
        <v>1</v>
      </c>
      <c r="BC78">
        <v>1</v>
      </c>
      <c r="BD78" t="s">
        <v>3</v>
      </c>
      <c r="BE78" t="s">
        <v>3</v>
      </c>
      <c r="BF78" t="s">
        <v>3</v>
      </c>
      <c r="BG78" t="s">
        <v>3</v>
      </c>
      <c r="BH78">
        <v>3</v>
      </c>
      <c r="BI78">
        <v>1</v>
      </c>
      <c r="BJ78" t="s">
        <v>3</v>
      </c>
      <c r="BM78">
        <v>1100</v>
      </c>
      <c r="BN78">
        <v>0</v>
      </c>
      <c r="BO78" t="s">
        <v>3</v>
      </c>
      <c r="BP78">
        <v>0</v>
      </c>
      <c r="BQ78">
        <v>8</v>
      </c>
      <c r="BR78">
        <v>0</v>
      </c>
      <c r="BS78">
        <v>1</v>
      </c>
      <c r="BT78">
        <v>1</v>
      </c>
      <c r="BU78">
        <v>1</v>
      </c>
      <c r="BV78">
        <v>1</v>
      </c>
      <c r="BW78">
        <v>1</v>
      </c>
      <c r="BX78">
        <v>1</v>
      </c>
      <c r="BY78" t="s">
        <v>3</v>
      </c>
      <c r="BZ78">
        <v>0</v>
      </c>
      <c r="CA78">
        <v>0</v>
      </c>
      <c r="CF78">
        <v>0</v>
      </c>
      <c r="CG78">
        <v>0</v>
      </c>
      <c r="CM78">
        <v>0</v>
      </c>
      <c r="CN78" t="s">
        <v>3</v>
      </c>
      <c r="CO78">
        <v>0</v>
      </c>
      <c r="CP78">
        <f t="shared" si="89"/>
        <v>4200</v>
      </c>
      <c r="CQ78">
        <f t="shared" si="90"/>
        <v>168</v>
      </c>
      <c r="CR78">
        <f t="shared" si="91"/>
        <v>0</v>
      </c>
      <c r="CS78">
        <f t="shared" si="92"/>
        <v>0</v>
      </c>
      <c r="CT78">
        <f t="shared" si="93"/>
        <v>0</v>
      </c>
      <c r="CU78">
        <f t="shared" si="94"/>
        <v>0</v>
      </c>
      <c r="CV78">
        <f t="shared" si="95"/>
        <v>0</v>
      </c>
      <c r="CW78">
        <f t="shared" si="96"/>
        <v>0</v>
      </c>
      <c r="CX78">
        <f t="shared" si="97"/>
        <v>0</v>
      </c>
      <c r="CY78">
        <f t="shared" si="98"/>
        <v>0</v>
      </c>
      <c r="CZ78">
        <f t="shared" si="99"/>
        <v>0</v>
      </c>
      <c r="DC78" t="s">
        <v>3</v>
      </c>
      <c r="DD78" t="s">
        <v>3</v>
      </c>
      <c r="DE78" t="s">
        <v>3</v>
      </c>
      <c r="DF78" t="s">
        <v>3</v>
      </c>
      <c r="DG78" t="s">
        <v>3</v>
      </c>
      <c r="DH78" t="s">
        <v>3</v>
      </c>
      <c r="DI78" t="s">
        <v>3</v>
      </c>
      <c r="DJ78" t="s">
        <v>3</v>
      </c>
      <c r="DK78" t="s">
        <v>3</v>
      </c>
      <c r="DL78" t="s">
        <v>3</v>
      </c>
      <c r="DM78" t="s">
        <v>3</v>
      </c>
      <c r="DN78">
        <v>0</v>
      </c>
      <c r="DO78">
        <v>0</v>
      </c>
      <c r="DP78">
        <v>1</v>
      </c>
      <c r="DQ78">
        <v>1</v>
      </c>
      <c r="DU78">
        <v>1009</v>
      </c>
      <c r="DV78" t="s">
        <v>144</v>
      </c>
      <c r="DW78" t="s">
        <v>144</v>
      </c>
      <c r="DX78">
        <v>1</v>
      </c>
      <c r="EE78">
        <v>36773787</v>
      </c>
      <c r="EF78">
        <v>8</v>
      </c>
      <c r="EG78" t="s">
        <v>138</v>
      </c>
      <c r="EH78">
        <v>0</v>
      </c>
      <c r="EI78" t="s">
        <v>3</v>
      </c>
      <c r="EJ78">
        <v>1</v>
      </c>
      <c r="EK78">
        <v>1100</v>
      </c>
      <c r="EL78" t="s">
        <v>139</v>
      </c>
      <c r="EM78" t="s">
        <v>140</v>
      </c>
      <c r="EO78" t="s">
        <v>3</v>
      </c>
      <c r="EQ78">
        <v>131072</v>
      </c>
      <c r="ER78">
        <v>168</v>
      </c>
      <c r="ES78">
        <v>168</v>
      </c>
      <c r="ET78">
        <v>0</v>
      </c>
      <c r="EU78">
        <v>0</v>
      </c>
      <c r="EV78">
        <v>0</v>
      </c>
      <c r="EW78">
        <v>0</v>
      </c>
      <c r="EX78">
        <v>0</v>
      </c>
      <c r="EY78">
        <v>0</v>
      </c>
      <c r="EZ78">
        <v>5</v>
      </c>
      <c r="FC78">
        <v>0</v>
      </c>
      <c r="FD78">
        <v>18</v>
      </c>
      <c r="FF78">
        <v>168</v>
      </c>
      <c r="FQ78">
        <v>0</v>
      </c>
      <c r="FR78">
        <f t="shared" si="100"/>
        <v>0</v>
      </c>
      <c r="FS78">
        <v>0</v>
      </c>
      <c r="FX78">
        <v>0</v>
      </c>
      <c r="FY78">
        <v>0</v>
      </c>
      <c r="GA78" t="s">
        <v>145</v>
      </c>
      <c r="GD78">
        <v>0</v>
      </c>
      <c r="GF78">
        <v>-2005911681</v>
      </c>
      <c r="GG78">
        <v>2</v>
      </c>
      <c r="GH78">
        <v>3</v>
      </c>
      <c r="GI78">
        <v>-2</v>
      </c>
      <c r="GJ78">
        <v>0</v>
      </c>
      <c r="GK78">
        <f>ROUND(R78*(R12)/100,2)</f>
        <v>0</v>
      </c>
      <c r="GL78">
        <f t="shared" si="101"/>
        <v>0</v>
      </c>
      <c r="GM78">
        <f t="shared" si="102"/>
        <v>4200</v>
      </c>
      <c r="GN78">
        <f t="shared" si="103"/>
        <v>4200</v>
      </c>
      <c r="GO78">
        <f t="shared" si="104"/>
        <v>0</v>
      </c>
      <c r="GP78">
        <f t="shared" si="105"/>
        <v>0</v>
      </c>
      <c r="GR78">
        <v>1</v>
      </c>
      <c r="GS78">
        <v>1</v>
      </c>
      <c r="GT78">
        <v>0</v>
      </c>
      <c r="GU78" t="s">
        <v>3</v>
      </c>
      <c r="GV78">
        <f t="shared" si="106"/>
        <v>0</v>
      </c>
      <c r="GW78">
        <v>1</v>
      </c>
      <c r="GX78">
        <f t="shared" si="107"/>
        <v>0</v>
      </c>
      <c r="HA78">
        <v>0</v>
      </c>
      <c r="HB78">
        <v>0</v>
      </c>
      <c r="IK78">
        <v>0</v>
      </c>
    </row>
    <row r="79" spans="1:245">
      <c r="A79">
        <v>17</v>
      </c>
      <c r="B79">
        <v>1</v>
      </c>
      <c r="E79" t="s">
        <v>146</v>
      </c>
      <c r="F79" t="s">
        <v>135</v>
      </c>
      <c r="G79" t="s">
        <v>147</v>
      </c>
      <c r="H79" t="s">
        <v>148</v>
      </c>
      <c r="I79">
        <v>1</v>
      </c>
      <c r="J79">
        <v>0</v>
      </c>
      <c r="O79">
        <f t="shared" si="69"/>
        <v>860</v>
      </c>
      <c r="P79">
        <f t="shared" si="70"/>
        <v>860</v>
      </c>
      <c r="Q79">
        <f t="shared" si="71"/>
        <v>0</v>
      </c>
      <c r="R79">
        <f t="shared" si="72"/>
        <v>0</v>
      </c>
      <c r="S79">
        <f t="shared" si="73"/>
        <v>0</v>
      </c>
      <c r="T79">
        <f t="shared" si="74"/>
        <v>0</v>
      </c>
      <c r="U79">
        <f t="shared" si="75"/>
        <v>0</v>
      </c>
      <c r="V79">
        <f t="shared" si="76"/>
        <v>0</v>
      </c>
      <c r="W79">
        <f t="shared" si="77"/>
        <v>0</v>
      </c>
      <c r="X79">
        <f t="shared" si="78"/>
        <v>0</v>
      </c>
      <c r="Y79">
        <f t="shared" si="79"/>
        <v>0</v>
      </c>
      <c r="AA79">
        <v>38206445</v>
      </c>
      <c r="AB79">
        <f t="shared" si="80"/>
        <v>860</v>
      </c>
      <c r="AC79">
        <f t="shared" si="81"/>
        <v>860</v>
      </c>
      <c r="AD79">
        <f t="shared" si="82"/>
        <v>0</v>
      </c>
      <c r="AE79">
        <f t="shared" si="83"/>
        <v>0</v>
      </c>
      <c r="AF79">
        <f t="shared" si="84"/>
        <v>0</v>
      </c>
      <c r="AG79">
        <f t="shared" si="85"/>
        <v>0</v>
      </c>
      <c r="AH79">
        <f t="shared" si="86"/>
        <v>0</v>
      </c>
      <c r="AI79">
        <f t="shared" si="87"/>
        <v>0</v>
      </c>
      <c r="AJ79">
        <f t="shared" si="88"/>
        <v>0</v>
      </c>
      <c r="AK79">
        <v>860</v>
      </c>
      <c r="AL79">
        <v>860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1</v>
      </c>
      <c r="AW79">
        <v>1</v>
      </c>
      <c r="AZ79">
        <v>1</v>
      </c>
      <c r="BA79">
        <v>1</v>
      </c>
      <c r="BB79">
        <v>1</v>
      </c>
      <c r="BC79">
        <v>1</v>
      </c>
      <c r="BD79" t="s">
        <v>3</v>
      </c>
      <c r="BE79" t="s">
        <v>3</v>
      </c>
      <c r="BF79" t="s">
        <v>3</v>
      </c>
      <c r="BG79" t="s">
        <v>3</v>
      </c>
      <c r="BH79">
        <v>3</v>
      </c>
      <c r="BI79">
        <v>1</v>
      </c>
      <c r="BJ79" t="s">
        <v>3</v>
      </c>
      <c r="BM79">
        <v>1100</v>
      </c>
      <c r="BN79">
        <v>0</v>
      </c>
      <c r="BO79" t="s">
        <v>3</v>
      </c>
      <c r="BP79">
        <v>0</v>
      </c>
      <c r="BQ79">
        <v>8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3</v>
      </c>
      <c r="BZ79">
        <v>0</v>
      </c>
      <c r="CA79">
        <v>0</v>
      </c>
      <c r="CF79">
        <v>0</v>
      </c>
      <c r="CG79">
        <v>0</v>
      </c>
      <c r="CM79">
        <v>0</v>
      </c>
      <c r="CN79" t="s">
        <v>3</v>
      </c>
      <c r="CO79">
        <v>0</v>
      </c>
      <c r="CP79">
        <f t="shared" si="89"/>
        <v>860</v>
      </c>
      <c r="CQ79">
        <f t="shared" si="90"/>
        <v>860</v>
      </c>
      <c r="CR79">
        <f t="shared" si="91"/>
        <v>0</v>
      </c>
      <c r="CS79">
        <f t="shared" si="92"/>
        <v>0</v>
      </c>
      <c r="CT79">
        <f t="shared" si="93"/>
        <v>0</v>
      </c>
      <c r="CU79">
        <f t="shared" si="94"/>
        <v>0</v>
      </c>
      <c r="CV79">
        <f t="shared" si="95"/>
        <v>0</v>
      </c>
      <c r="CW79">
        <f t="shared" si="96"/>
        <v>0</v>
      </c>
      <c r="CX79">
        <f t="shared" si="97"/>
        <v>0</v>
      </c>
      <c r="CY79">
        <f t="shared" si="98"/>
        <v>0</v>
      </c>
      <c r="CZ79">
        <f t="shared" si="99"/>
        <v>0</v>
      </c>
      <c r="DC79" t="s">
        <v>3</v>
      </c>
      <c r="DD79" t="s">
        <v>3</v>
      </c>
      <c r="DE79" t="s">
        <v>3</v>
      </c>
      <c r="DF79" t="s">
        <v>3</v>
      </c>
      <c r="DG79" t="s">
        <v>3</v>
      </c>
      <c r="DH79" t="s">
        <v>3</v>
      </c>
      <c r="DI79" t="s">
        <v>3</v>
      </c>
      <c r="DJ79" t="s">
        <v>3</v>
      </c>
      <c r="DK79" t="s">
        <v>3</v>
      </c>
      <c r="DL79" t="s">
        <v>3</v>
      </c>
      <c r="DM79" t="s">
        <v>3</v>
      </c>
      <c r="DN79">
        <v>0</v>
      </c>
      <c r="DO79">
        <v>0</v>
      </c>
      <c r="DP79">
        <v>1</v>
      </c>
      <c r="DQ79">
        <v>1</v>
      </c>
      <c r="DU79">
        <v>1013</v>
      </c>
      <c r="DV79" t="s">
        <v>148</v>
      </c>
      <c r="DW79" t="s">
        <v>148</v>
      </c>
      <c r="DX79">
        <v>1</v>
      </c>
      <c r="EE79">
        <v>36773787</v>
      </c>
      <c r="EF79">
        <v>8</v>
      </c>
      <c r="EG79" t="s">
        <v>138</v>
      </c>
      <c r="EH79">
        <v>0</v>
      </c>
      <c r="EI79" t="s">
        <v>3</v>
      </c>
      <c r="EJ79">
        <v>1</v>
      </c>
      <c r="EK79">
        <v>1100</v>
      </c>
      <c r="EL79" t="s">
        <v>139</v>
      </c>
      <c r="EM79" t="s">
        <v>140</v>
      </c>
      <c r="EO79" t="s">
        <v>3</v>
      </c>
      <c r="EQ79">
        <v>0</v>
      </c>
      <c r="ER79">
        <v>860</v>
      </c>
      <c r="ES79">
        <v>860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5</v>
      </c>
      <c r="FC79">
        <v>0</v>
      </c>
      <c r="FD79">
        <v>18</v>
      </c>
      <c r="FF79">
        <v>860</v>
      </c>
      <c r="FQ79">
        <v>0</v>
      </c>
      <c r="FR79">
        <f t="shared" si="100"/>
        <v>0</v>
      </c>
      <c r="FS79">
        <v>0</v>
      </c>
      <c r="FX79">
        <v>0</v>
      </c>
      <c r="FY79">
        <v>0</v>
      </c>
      <c r="GA79" t="s">
        <v>149</v>
      </c>
      <c r="GD79">
        <v>0</v>
      </c>
      <c r="GF79">
        <v>-265194590</v>
      </c>
      <c r="GG79">
        <v>2</v>
      </c>
      <c r="GH79">
        <v>3</v>
      </c>
      <c r="GI79">
        <v>-2</v>
      </c>
      <c r="GJ79">
        <v>0</v>
      </c>
      <c r="GK79">
        <f>ROUND(R79*(R12)/100,2)</f>
        <v>0</v>
      </c>
      <c r="GL79">
        <f t="shared" si="101"/>
        <v>0</v>
      </c>
      <c r="GM79">
        <f t="shared" si="102"/>
        <v>860</v>
      </c>
      <c r="GN79">
        <f t="shared" si="103"/>
        <v>860</v>
      </c>
      <c r="GO79">
        <f t="shared" si="104"/>
        <v>0</v>
      </c>
      <c r="GP79">
        <f t="shared" si="105"/>
        <v>0</v>
      </c>
      <c r="GR79">
        <v>1</v>
      </c>
      <c r="GS79">
        <v>1</v>
      </c>
      <c r="GT79">
        <v>0</v>
      </c>
      <c r="GU79" t="s">
        <v>3</v>
      </c>
      <c r="GV79">
        <f t="shared" si="106"/>
        <v>0</v>
      </c>
      <c r="GW79">
        <v>1</v>
      </c>
      <c r="GX79">
        <f t="shared" si="107"/>
        <v>0</v>
      </c>
      <c r="HA79">
        <v>0</v>
      </c>
      <c r="HB79">
        <v>0</v>
      </c>
      <c r="IK79">
        <v>0</v>
      </c>
    </row>
    <row r="80" spans="1:245">
      <c r="A80">
        <v>17</v>
      </c>
      <c r="B80">
        <v>1</v>
      </c>
      <c r="E80" t="s">
        <v>150</v>
      </c>
      <c r="F80" t="s">
        <v>135</v>
      </c>
      <c r="G80" t="s">
        <v>151</v>
      </c>
      <c r="H80" t="s">
        <v>144</v>
      </c>
      <c r="I80">
        <v>2</v>
      </c>
      <c r="J80">
        <v>0</v>
      </c>
      <c r="O80">
        <f t="shared" si="69"/>
        <v>528</v>
      </c>
      <c r="P80">
        <f t="shared" si="70"/>
        <v>528</v>
      </c>
      <c r="Q80">
        <f t="shared" si="71"/>
        <v>0</v>
      </c>
      <c r="R80">
        <f t="shared" si="72"/>
        <v>0</v>
      </c>
      <c r="S80">
        <f t="shared" si="73"/>
        <v>0</v>
      </c>
      <c r="T80">
        <f t="shared" si="74"/>
        <v>0</v>
      </c>
      <c r="U80">
        <f t="shared" si="75"/>
        <v>0</v>
      </c>
      <c r="V80">
        <f t="shared" si="76"/>
        <v>0</v>
      </c>
      <c r="W80">
        <f t="shared" si="77"/>
        <v>0</v>
      </c>
      <c r="X80">
        <f t="shared" si="78"/>
        <v>0</v>
      </c>
      <c r="Y80">
        <f t="shared" si="79"/>
        <v>0</v>
      </c>
      <c r="AA80">
        <v>38206445</v>
      </c>
      <c r="AB80">
        <f t="shared" si="80"/>
        <v>264</v>
      </c>
      <c r="AC80">
        <f t="shared" si="81"/>
        <v>264</v>
      </c>
      <c r="AD80">
        <f t="shared" si="82"/>
        <v>0</v>
      </c>
      <c r="AE80">
        <f t="shared" si="83"/>
        <v>0</v>
      </c>
      <c r="AF80">
        <f t="shared" si="84"/>
        <v>0</v>
      </c>
      <c r="AG80">
        <f t="shared" si="85"/>
        <v>0</v>
      </c>
      <c r="AH80">
        <f t="shared" si="86"/>
        <v>0</v>
      </c>
      <c r="AI80">
        <f t="shared" si="87"/>
        <v>0</v>
      </c>
      <c r="AJ80">
        <f t="shared" si="88"/>
        <v>0</v>
      </c>
      <c r="AK80">
        <v>264</v>
      </c>
      <c r="AL80">
        <v>264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1</v>
      </c>
      <c r="AW80">
        <v>1</v>
      </c>
      <c r="AZ80">
        <v>1</v>
      </c>
      <c r="BA80">
        <v>1</v>
      </c>
      <c r="BB80">
        <v>1</v>
      </c>
      <c r="BC80">
        <v>1</v>
      </c>
      <c r="BD80" t="s">
        <v>3</v>
      </c>
      <c r="BE80" t="s">
        <v>3</v>
      </c>
      <c r="BF80" t="s">
        <v>3</v>
      </c>
      <c r="BG80" t="s">
        <v>3</v>
      </c>
      <c r="BH80">
        <v>3</v>
      </c>
      <c r="BI80">
        <v>1</v>
      </c>
      <c r="BJ80" t="s">
        <v>3</v>
      </c>
      <c r="BM80">
        <v>1100</v>
      </c>
      <c r="BN80">
        <v>0</v>
      </c>
      <c r="BO80" t="s">
        <v>3</v>
      </c>
      <c r="BP80">
        <v>0</v>
      </c>
      <c r="BQ80">
        <v>8</v>
      </c>
      <c r="BR80">
        <v>0</v>
      </c>
      <c r="BS80">
        <v>1</v>
      </c>
      <c r="BT80">
        <v>1</v>
      </c>
      <c r="BU80">
        <v>1</v>
      </c>
      <c r="BV80">
        <v>1</v>
      </c>
      <c r="BW80">
        <v>1</v>
      </c>
      <c r="BX80">
        <v>1</v>
      </c>
      <c r="BY80" t="s">
        <v>3</v>
      </c>
      <c r="BZ80">
        <v>0</v>
      </c>
      <c r="CA80">
        <v>0</v>
      </c>
      <c r="CF80">
        <v>0</v>
      </c>
      <c r="CG80">
        <v>0</v>
      </c>
      <c r="CM80">
        <v>0</v>
      </c>
      <c r="CN80" t="s">
        <v>3</v>
      </c>
      <c r="CO80">
        <v>0</v>
      </c>
      <c r="CP80">
        <f t="shared" si="89"/>
        <v>528</v>
      </c>
      <c r="CQ80">
        <f t="shared" si="90"/>
        <v>264</v>
      </c>
      <c r="CR80">
        <f t="shared" si="91"/>
        <v>0</v>
      </c>
      <c r="CS80">
        <f t="shared" si="92"/>
        <v>0</v>
      </c>
      <c r="CT80">
        <f t="shared" si="93"/>
        <v>0</v>
      </c>
      <c r="CU80">
        <f t="shared" si="94"/>
        <v>0</v>
      </c>
      <c r="CV80">
        <f t="shared" si="95"/>
        <v>0</v>
      </c>
      <c r="CW80">
        <f t="shared" si="96"/>
        <v>0</v>
      </c>
      <c r="CX80">
        <f t="shared" si="97"/>
        <v>0</v>
      </c>
      <c r="CY80">
        <f t="shared" si="98"/>
        <v>0</v>
      </c>
      <c r="CZ80">
        <f t="shared" si="99"/>
        <v>0</v>
      </c>
      <c r="DC80" t="s">
        <v>3</v>
      </c>
      <c r="DD80" t="s">
        <v>3</v>
      </c>
      <c r="DE80" t="s">
        <v>3</v>
      </c>
      <c r="DF80" t="s">
        <v>3</v>
      </c>
      <c r="DG80" t="s">
        <v>3</v>
      </c>
      <c r="DH80" t="s">
        <v>3</v>
      </c>
      <c r="DI80" t="s">
        <v>3</v>
      </c>
      <c r="DJ80" t="s">
        <v>3</v>
      </c>
      <c r="DK80" t="s">
        <v>3</v>
      </c>
      <c r="DL80" t="s">
        <v>3</v>
      </c>
      <c r="DM80" t="s">
        <v>3</v>
      </c>
      <c r="DN80">
        <v>0</v>
      </c>
      <c r="DO80">
        <v>0</v>
      </c>
      <c r="DP80">
        <v>1</v>
      </c>
      <c r="DQ80">
        <v>1</v>
      </c>
      <c r="DU80">
        <v>1009</v>
      </c>
      <c r="DV80" t="s">
        <v>144</v>
      </c>
      <c r="DW80" t="s">
        <v>144</v>
      </c>
      <c r="DX80">
        <v>1</v>
      </c>
      <c r="EE80">
        <v>36773787</v>
      </c>
      <c r="EF80">
        <v>8</v>
      </c>
      <c r="EG80" t="s">
        <v>138</v>
      </c>
      <c r="EH80">
        <v>0</v>
      </c>
      <c r="EI80" t="s">
        <v>3</v>
      </c>
      <c r="EJ80">
        <v>1</v>
      </c>
      <c r="EK80">
        <v>1100</v>
      </c>
      <c r="EL80" t="s">
        <v>139</v>
      </c>
      <c r="EM80" t="s">
        <v>140</v>
      </c>
      <c r="EO80" t="s">
        <v>3</v>
      </c>
      <c r="EQ80">
        <v>0</v>
      </c>
      <c r="ER80">
        <v>264</v>
      </c>
      <c r="ES80">
        <v>264</v>
      </c>
      <c r="ET80">
        <v>0</v>
      </c>
      <c r="EU80">
        <v>0</v>
      </c>
      <c r="EV80">
        <v>0</v>
      </c>
      <c r="EW80">
        <v>0</v>
      </c>
      <c r="EX80">
        <v>0</v>
      </c>
      <c r="EY80">
        <v>0</v>
      </c>
      <c r="EZ80">
        <v>5</v>
      </c>
      <c r="FC80">
        <v>0</v>
      </c>
      <c r="FD80">
        <v>18</v>
      </c>
      <c r="FF80">
        <v>264</v>
      </c>
      <c r="FQ80">
        <v>0</v>
      </c>
      <c r="FR80">
        <f t="shared" si="100"/>
        <v>0</v>
      </c>
      <c r="FS80">
        <v>0</v>
      </c>
      <c r="FX80">
        <v>0</v>
      </c>
      <c r="FY80">
        <v>0</v>
      </c>
      <c r="GA80" t="s">
        <v>152</v>
      </c>
      <c r="GD80">
        <v>0</v>
      </c>
      <c r="GF80">
        <v>984626412</v>
      </c>
      <c r="GG80">
        <v>2</v>
      </c>
      <c r="GH80">
        <v>3</v>
      </c>
      <c r="GI80">
        <v>-2</v>
      </c>
      <c r="GJ80">
        <v>0</v>
      </c>
      <c r="GK80">
        <f>ROUND(R80*(R12)/100,2)</f>
        <v>0</v>
      </c>
      <c r="GL80">
        <f t="shared" si="101"/>
        <v>0</v>
      </c>
      <c r="GM80">
        <f t="shared" si="102"/>
        <v>528</v>
      </c>
      <c r="GN80">
        <f t="shared" si="103"/>
        <v>528</v>
      </c>
      <c r="GO80">
        <f t="shared" si="104"/>
        <v>0</v>
      </c>
      <c r="GP80">
        <f t="shared" si="105"/>
        <v>0</v>
      </c>
      <c r="GR80">
        <v>1</v>
      </c>
      <c r="GS80">
        <v>1</v>
      </c>
      <c r="GT80">
        <v>0</v>
      </c>
      <c r="GU80" t="s">
        <v>3</v>
      </c>
      <c r="GV80">
        <f t="shared" si="106"/>
        <v>0</v>
      </c>
      <c r="GW80">
        <v>1</v>
      </c>
      <c r="GX80">
        <f t="shared" si="107"/>
        <v>0</v>
      </c>
      <c r="HA80">
        <v>0</v>
      </c>
      <c r="HB80">
        <v>0</v>
      </c>
      <c r="IK80">
        <v>0</v>
      </c>
    </row>
    <row r="81" spans="1:245">
      <c r="A81">
        <v>17</v>
      </c>
      <c r="B81">
        <v>1</v>
      </c>
      <c r="E81" t="s">
        <v>153</v>
      </c>
      <c r="F81" t="s">
        <v>135</v>
      </c>
      <c r="G81" t="s">
        <v>154</v>
      </c>
      <c r="H81" t="s">
        <v>144</v>
      </c>
      <c r="I81">
        <v>2270</v>
      </c>
      <c r="J81">
        <v>0</v>
      </c>
      <c r="O81">
        <f t="shared" si="69"/>
        <v>186140</v>
      </c>
      <c r="P81">
        <f t="shared" si="70"/>
        <v>186140</v>
      </c>
      <c r="Q81">
        <f t="shared" si="71"/>
        <v>0</v>
      </c>
      <c r="R81">
        <f t="shared" si="72"/>
        <v>0</v>
      </c>
      <c r="S81">
        <f t="shared" si="73"/>
        <v>0</v>
      </c>
      <c r="T81">
        <f t="shared" si="74"/>
        <v>0</v>
      </c>
      <c r="U81">
        <f t="shared" si="75"/>
        <v>0</v>
      </c>
      <c r="V81">
        <f t="shared" si="76"/>
        <v>0</v>
      </c>
      <c r="W81">
        <f t="shared" si="77"/>
        <v>0</v>
      </c>
      <c r="X81">
        <f t="shared" si="78"/>
        <v>0</v>
      </c>
      <c r="Y81">
        <f t="shared" si="79"/>
        <v>0</v>
      </c>
      <c r="AA81">
        <v>38206445</v>
      </c>
      <c r="AB81">
        <f t="shared" si="80"/>
        <v>82</v>
      </c>
      <c r="AC81">
        <f t="shared" si="81"/>
        <v>82</v>
      </c>
      <c r="AD81">
        <f t="shared" si="82"/>
        <v>0</v>
      </c>
      <c r="AE81">
        <f t="shared" si="83"/>
        <v>0</v>
      </c>
      <c r="AF81">
        <f t="shared" si="84"/>
        <v>0</v>
      </c>
      <c r="AG81">
        <f t="shared" si="85"/>
        <v>0</v>
      </c>
      <c r="AH81">
        <f t="shared" si="86"/>
        <v>0</v>
      </c>
      <c r="AI81">
        <f t="shared" si="87"/>
        <v>0</v>
      </c>
      <c r="AJ81">
        <f t="shared" si="88"/>
        <v>0</v>
      </c>
      <c r="AK81">
        <v>82</v>
      </c>
      <c r="AL81">
        <v>82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1</v>
      </c>
      <c r="AW81">
        <v>1</v>
      </c>
      <c r="AZ81">
        <v>1</v>
      </c>
      <c r="BA81">
        <v>1</v>
      </c>
      <c r="BB81">
        <v>1</v>
      </c>
      <c r="BC81">
        <v>1</v>
      </c>
      <c r="BD81" t="s">
        <v>3</v>
      </c>
      <c r="BE81" t="s">
        <v>3</v>
      </c>
      <c r="BF81" t="s">
        <v>3</v>
      </c>
      <c r="BG81" t="s">
        <v>3</v>
      </c>
      <c r="BH81">
        <v>3</v>
      </c>
      <c r="BI81">
        <v>1</v>
      </c>
      <c r="BJ81" t="s">
        <v>3</v>
      </c>
      <c r="BM81">
        <v>1100</v>
      </c>
      <c r="BN81">
        <v>0</v>
      </c>
      <c r="BO81" t="s">
        <v>3</v>
      </c>
      <c r="BP81">
        <v>0</v>
      </c>
      <c r="BQ81">
        <v>8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3</v>
      </c>
      <c r="BZ81">
        <v>0</v>
      </c>
      <c r="CA81">
        <v>0</v>
      </c>
      <c r="CF81">
        <v>0</v>
      </c>
      <c r="CG81">
        <v>0</v>
      </c>
      <c r="CM81">
        <v>0</v>
      </c>
      <c r="CN81" t="s">
        <v>3</v>
      </c>
      <c r="CO81">
        <v>0</v>
      </c>
      <c r="CP81">
        <f t="shared" si="89"/>
        <v>186140</v>
      </c>
      <c r="CQ81">
        <f t="shared" si="90"/>
        <v>82</v>
      </c>
      <c r="CR81">
        <f t="shared" si="91"/>
        <v>0</v>
      </c>
      <c r="CS81">
        <f t="shared" si="92"/>
        <v>0</v>
      </c>
      <c r="CT81">
        <f t="shared" si="93"/>
        <v>0</v>
      </c>
      <c r="CU81">
        <f t="shared" si="94"/>
        <v>0</v>
      </c>
      <c r="CV81">
        <f t="shared" si="95"/>
        <v>0</v>
      </c>
      <c r="CW81">
        <f t="shared" si="96"/>
        <v>0</v>
      </c>
      <c r="CX81">
        <f t="shared" si="97"/>
        <v>0</v>
      </c>
      <c r="CY81">
        <f t="shared" si="98"/>
        <v>0</v>
      </c>
      <c r="CZ81">
        <f t="shared" si="99"/>
        <v>0</v>
      </c>
      <c r="DC81" t="s">
        <v>3</v>
      </c>
      <c r="DD81" t="s">
        <v>3</v>
      </c>
      <c r="DE81" t="s">
        <v>3</v>
      </c>
      <c r="DF81" t="s">
        <v>3</v>
      </c>
      <c r="DG81" t="s">
        <v>3</v>
      </c>
      <c r="DH81" t="s">
        <v>3</v>
      </c>
      <c r="DI81" t="s">
        <v>3</v>
      </c>
      <c r="DJ81" t="s">
        <v>3</v>
      </c>
      <c r="DK81" t="s">
        <v>3</v>
      </c>
      <c r="DL81" t="s">
        <v>3</v>
      </c>
      <c r="DM81" t="s">
        <v>3</v>
      </c>
      <c r="DN81">
        <v>0</v>
      </c>
      <c r="DO81">
        <v>0</v>
      </c>
      <c r="DP81">
        <v>1</v>
      </c>
      <c r="DQ81">
        <v>1</v>
      </c>
      <c r="DU81">
        <v>1009</v>
      </c>
      <c r="DV81" t="s">
        <v>144</v>
      </c>
      <c r="DW81" t="s">
        <v>144</v>
      </c>
      <c r="DX81">
        <v>1</v>
      </c>
      <c r="EE81">
        <v>36773787</v>
      </c>
      <c r="EF81">
        <v>8</v>
      </c>
      <c r="EG81" t="s">
        <v>138</v>
      </c>
      <c r="EH81">
        <v>0</v>
      </c>
      <c r="EI81" t="s">
        <v>3</v>
      </c>
      <c r="EJ81">
        <v>1</v>
      </c>
      <c r="EK81">
        <v>1100</v>
      </c>
      <c r="EL81" t="s">
        <v>139</v>
      </c>
      <c r="EM81" t="s">
        <v>140</v>
      </c>
      <c r="EO81" t="s">
        <v>3</v>
      </c>
      <c r="EQ81">
        <v>0</v>
      </c>
      <c r="ER81">
        <v>82</v>
      </c>
      <c r="ES81">
        <v>82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5</v>
      </c>
      <c r="FC81">
        <v>0</v>
      </c>
      <c r="FD81">
        <v>18</v>
      </c>
      <c r="FF81">
        <v>82</v>
      </c>
      <c r="FQ81">
        <v>0</v>
      </c>
      <c r="FR81">
        <f t="shared" si="100"/>
        <v>0</v>
      </c>
      <c r="FS81">
        <v>0</v>
      </c>
      <c r="FX81">
        <v>0</v>
      </c>
      <c r="FY81">
        <v>0</v>
      </c>
      <c r="GA81" t="s">
        <v>155</v>
      </c>
      <c r="GD81">
        <v>0</v>
      </c>
      <c r="GF81">
        <v>-941308386</v>
      </c>
      <c r="GG81">
        <v>2</v>
      </c>
      <c r="GH81">
        <v>3</v>
      </c>
      <c r="GI81">
        <v>-2</v>
      </c>
      <c r="GJ81">
        <v>0</v>
      </c>
      <c r="GK81">
        <f>ROUND(R81*(R12)/100,2)</f>
        <v>0</v>
      </c>
      <c r="GL81">
        <f t="shared" si="101"/>
        <v>0</v>
      </c>
      <c r="GM81">
        <f t="shared" si="102"/>
        <v>186140</v>
      </c>
      <c r="GN81">
        <f t="shared" si="103"/>
        <v>186140</v>
      </c>
      <c r="GO81">
        <f t="shared" si="104"/>
        <v>0</v>
      </c>
      <c r="GP81">
        <f t="shared" si="105"/>
        <v>0</v>
      </c>
      <c r="GR81">
        <v>1</v>
      </c>
      <c r="GS81">
        <v>1</v>
      </c>
      <c r="GT81">
        <v>0</v>
      </c>
      <c r="GU81" t="s">
        <v>3</v>
      </c>
      <c r="GV81">
        <f t="shared" si="106"/>
        <v>0</v>
      </c>
      <c r="GW81">
        <v>1</v>
      </c>
      <c r="GX81">
        <f t="shared" si="107"/>
        <v>0</v>
      </c>
      <c r="HA81">
        <v>0</v>
      </c>
      <c r="HB81">
        <v>0</v>
      </c>
      <c r="IK81">
        <v>0</v>
      </c>
    </row>
    <row r="82" spans="1:245">
      <c r="A82">
        <v>17</v>
      </c>
      <c r="B82">
        <v>1</v>
      </c>
      <c r="E82" t="s">
        <v>156</v>
      </c>
      <c r="F82" t="s">
        <v>135</v>
      </c>
      <c r="G82" t="s">
        <v>157</v>
      </c>
      <c r="H82" t="s">
        <v>144</v>
      </c>
      <c r="I82">
        <v>1.5</v>
      </c>
      <c r="J82">
        <v>0</v>
      </c>
      <c r="O82">
        <f t="shared" si="69"/>
        <v>180.51</v>
      </c>
      <c r="P82">
        <f t="shared" si="70"/>
        <v>180.51</v>
      </c>
      <c r="Q82">
        <f t="shared" si="71"/>
        <v>0</v>
      </c>
      <c r="R82">
        <f t="shared" si="72"/>
        <v>0</v>
      </c>
      <c r="S82">
        <f t="shared" si="73"/>
        <v>0</v>
      </c>
      <c r="T82">
        <f t="shared" si="74"/>
        <v>0</v>
      </c>
      <c r="U82">
        <f t="shared" si="75"/>
        <v>0</v>
      </c>
      <c r="V82">
        <f t="shared" si="76"/>
        <v>0</v>
      </c>
      <c r="W82">
        <f t="shared" si="77"/>
        <v>0</v>
      </c>
      <c r="X82">
        <f t="shared" si="78"/>
        <v>0</v>
      </c>
      <c r="Y82">
        <f t="shared" si="79"/>
        <v>0</v>
      </c>
      <c r="AA82">
        <v>38206445</v>
      </c>
      <c r="AB82">
        <f t="shared" si="80"/>
        <v>120.34</v>
      </c>
      <c r="AC82">
        <f t="shared" si="81"/>
        <v>120.34</v>
      </c>
      <c r="AD82">
        <f t="shared" si="82"/>
        <v>0</v>
      </c>
      <c r="AE82">
        <f t="shared" si="83"/>
        <v>0</v>
      </c>
      <c r="AF82">
        <f t="shared" si="84"/>
        <v>0</v>
      </c>
      <c r="AG82">
        <f t="shared" si="85"/>
        <v>0</v>
      </c>
      <c r="AH82">
        <f t="shared" si="86"/>
        <v>0</v>
      </c>
      <c r="AI82">
        <f t="shared" si="87"/>
        <v>0</v>
      </c>
      <c r="AJ82">
        <f t="shared" si="88"/>
        <v>0</v>
      </c>
      <c r="AK82">
        <v>120.34</v>
      </c>
      <c r="AL82">
        <v>120.34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1</v>
      </c>
      <c r="AW82">
        <v>1</v>
      </c>
      <c r="AZ82">
        <v>1</v>
      </c>
      <c r="BA82">
        <v>1</v>
      </c>
      <c r="BB82">
        <v>1</v>
      </c>
      <c r="BC82">
        <v>1</v>
      </c>
      <c r="BD82" t="s">
        <v>3</v>
      </c>
      <c r="BE82" t="s">
        <v>3</v>
      </c>
      <c r="BF82" t="s">
        <v>3</v>
      </c>
      <c r="BG82" t="s">
        <v>3</v>
      </c>
      <c r="BH82">
        <v>3</v>
      </c>
      <c r="BI82">
        <v>1</v>
      </c>
      <c r="BJ82" t="s">
        <v>3</v>
      </c>
      <c r="BM82">
        <v>1100</v>
      </c>
      <c r="BN82">
        <v>0</v>
      </c>
      <c r="BO82" t="s">
        <v>3</v>
      </c>
      <c r="BP82">
        <v>0</v>
      </c>
      <c r="BQ82">
        <v>8</v>
      </c>
      <c r="BR82">
        <v>0</v>
      </c>
      <c r="BS82">
        <v>1</v>
      </c>
      <c r="BT82">
        <v>1</v>
      </c>
      <c r="BU82">
        <v>1</v>
      </c>
      <c r="BV82">
        <v>1</v>
      </c>
      <c r="BW82">
        <v>1</v>
      </c>
      <c r="BX82">
        <v>1</v>
      </c>
      <c r="BY82" t="s">
        <v>3</v>
      </c>
      <c r="BZ82">
        <v>0</v>
      </c>
      <c r="CA82">
        <v>0</v>
      </c>
      <c r="CF82">
        <v>0</v>
      </c>
      <c r="CG82">
        <v>0</v>
      </c>
      <c r="CM82">
        <v>0</v>
      </c>
      <c r="CN82" t="s">
        <v>3</v>
      </c>
      <c r="CO82">
        <v>0</v>
      </c>
      <c r="CP82">
        <f t="shared" si="89"/>
        <v>180.51</v>
      </c>
      <c r="CQ82">
        <f t="shared" si="90"/>
        <v>120.34</v>
      </c>
      <c r="CR82">
        <f t="shared" si="91"/>
        <v>0</v>
      </c>
      <c r="CS82">
        <f t="shared" si="92"/>
        <v>0</v>
      </c>
      <c r="CT82">
        <f t="shared" si="93"/>
        <v>0</v>
      </c>
      <c r="CU82">
        <f t="shared" si="94"/>
        <v>0</v>
      </c>
      <c r="CV82">
        <f t="shared" si="95"/>
        <v>0</v>
      </c>
      <c r="CW82">
        <f t="shared" si="96"/>
        <v>0</v>
      </c>
      <c r="CX82">
        <f t="shared" si="97"/>
        <v>0</v>
      </c>
      <c r="CY82">
        <f t="shared" si="98"/>
        <v>0</v>
      </c>
      <c r="CZ82">
        <f t="shared" si="99"/>
        <v>0</v>
      </c>
      <c r="DC82" t="s">
        <v>3</v>
      </c>
      <c r="DD82" t="s">
        <v>3</v>
      </c>
      <c r="DE82" t="s">
        <v>3</v>
      </c>
      <c r="DF82" t="s">
        <v>3</v>
      </c>
      <c r="DG82" t="s">
        <v>3</v>
      </c>
      <c r="DH82" t="s">
        <v>3</v>
      </c>
      <c r="DI82" t="s">
        <v>3</v>
      </c>
      <c r="DJ82" t="s">
        <v>3</v>
      </c>
      <c r="DK82" t="s">
        <v>3</v>
      </c>
      <c r="DL82" t="s">
        <v>3</v>
      </c>
      <c r="DM82" t="s">
        <v>3</v>
      </c>
      <c r="DN82">
        <v>0</v>
      </c>
      <c r="DO82">
        <v>0</v>
      </c>
      <c r="DP82">
        <v>1</v>
      </c>
      <c r="DQ82">
        <v>1</v>
      </c>
      <c r="DU82">
        <v>1009</v>
      </c>
      <c r="DV82" t="s">
        <v>144</v>
      </c>
      <c r="DW82" t="s">
        <v>144</v>
      </c>
      <c r="DX82">
        <v>1</v>
      </c>
      <c r="EE82">
        <v>36773787</v>
      </c>
      <c r="EF82">
        <v>8</v>
      </c>
      <c r="EG82" t="s">
        <v>138</v>
      </c>
      <c r="EH82">
        <v>0</v>
      </c>
      <c r="EI82" t="s">
        <v>3</v>
      </c>
      <c r="EJ82">
        <v>1</v>
      </c>
      <c r="EK82">
        <v>1100</v>
      </c>
      <c r="EL82" t="s">
        <v>139</v>
      </c>
      <c r="EM82" t="s">
        <v>140</v>
      </c>
      <c r="EO82" t="s">
        <v>3</v>
      </c>
      <c r="EQ82">
        <v>0</v>
      </c>
      <c r="ER82">
        <v>120.34</v>
      </c>
      <c r="ES82">
        <v>120.34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5</v>
      </c>
      <c r="FC82">
        <v>0</v>
      </c>
      <c r="FD82">
        <v>18</v>
      </c>
      <c r="FF82">
        <v>120.34</v>
      </c>
      <c r="FQ82">
        <v>0</v>
      </c>
      <c r="FR82">
        <f t="shared" si="100"/>
        <v>0</v>
      </c>
      <c r="FS82">
        <v>0</v>
      </c>
      <c r="FX82">
        <v>0</v>
      </c>
      <c r="FY82">
        <v>0</v>
      </c>
      <c r="GA82" t="s">
        <v>158</v>
      </c>
      <c r="GD82">
        <v>0</v>
      </c>
      <c r="GF82">
        <v>740659721</v>
      </c>
      <c r="GG82">
        <v>2</v>
      </c>
      <c r="GH82">
        <v>3</v>
      </c>
      <c r="GI82">
        <v>-2</v>
      </c>
      <c r="GJ82">
        <v>0</v>
      </c>
      <c r="GK82">
        <f>ROUND(R82*(R12)/100,2)</f>
        <v>0</v>
      </c>
      <c r="GL82">
        <f t="shared" si="101"/>
        <v>0</v>
      </c>
      <c r="GM82">
        <f t="shared" si="102"/>
        <v>180.51</v>
      </c>
      <c r="GN82">
        <f t="shared" si="103"/>
        <v>180.51</v>
      </c>
      <c r="GO82">
        <f t="shared" si="104"/>
        <v>0</v>
      </c>
      <c r="GP82">
        <f t="shared" si="105"/>
        <v>0</v>
      </c>
      <c r="GR82">
        <v>1</v>
      </c>
      <c r="GS82">
        <v>1</v>
      </c>
      <c r="GT82">
        <v>0</v>
      </c>
      <c r="GU82" t="s">
        <v>3</v>
      </c>
      <c r="GV82">
        <f t="shared" si="106"/>
        <v>0</v>
      </c>
      <c r="GW82">
        <v>1</v>
      </c>
      <c r="GX82">
        <f t="shared" si="107"/>
        <v>0</v>
      </c>
      <c r="HA82">
        <v>0</v>
      </c>
      <c r="HB82">
        <v>0</v>
      </c>
      <c r="IK82">
        <v>0</v>
      </c>
    </row>
    <row r="83" spans="1:245">
      <c r="A83">
        <v>17</v>
      </c>
      <c r="B83">
        <v>1</v>
      </c>
      <c r="E83" t="s">
        <v>159</v>
      </c>
      <c r="F83" t="s">
        <v>135</v>
      </c>
      <c r="G83" t="s">
        <v>160</v>
      </c>
      <c r="H83" t="s">
        <v>144</v>
      </c>
      <c r="I83">
        <v>1</v>
      </c>
      <c r="J83">
        <v>0</v>
      </c>
      <c r="O83">
        <f t="shared" si="69"/>
        <v>105.08</v>
      </c>
      <c r="P83">
        <f t="shared" si="70"/>
        <v>105.08</v>
      </c>
      <c r="Q83">
        <f t="shared" si="71"/>
        <v>0</v>
      </c>
      <c r="R83">
        <f t="shared" si="72"/>
        <v>0</v>
      </c>
      <c r="S83">
        <f t="shared" si="73"/>
        <v>0</v>
      </c>
      <c r="T83">
        <f t="shared" si="74"/>
        <v>0</v>
      </c>
      <c r="U83">
        <f t="shared" si="75"/>
        <v>0</v>
      </c>
      <c r="V83">
        <f t="shared" si="76"/>
        <v>0</v>
      </c>
      <c r="W83">
        <f t="shared" si="77"/>
        <v>0</v>
      </c>
      <c r="X83">
        <f t="shared" si="78"/>
        <v>0</v>
      </c>
      <c r="Y83">
        <f t="shared" si="79"/>
        <v>0</v>
      </c>
      <c r="AA83">
        <v>38206445</v>
      </c>
      <c r="AB83">
        <f t="shared" si="80"/>
        <v>105.08</v>
      </c>
      <c r="AC83">
        <f t="shared" si="81"/>
        <v>105.08</v>
      </c>
      <c r="AD83">
        <f t="shared" si="82"/>
        <v>0</v>
      </c>
      <c r="AE83">
        <f t="shared" si="83"/>
        <v>0</v>
      </c>
      <c r="AF83">
        <f t="shared" si="84"/>
        <v>0</v>
      </c>
      <c r="AG83">
        <f t="shared" si="85"/>
        <v>0</v>
      </c>
      <c r="AH83">
        <f t="shared" si="86"/>
        <v>0</v>
      </c>
      <c r="AI83">
        <f t="shared" si="87"/>
        <v>0</v>
      </c>
      <c r="AJ83">
        <f t="shared" si="88"/>
        <v>0</v>
      </c>
      <c r="AK83">
        <v>105.08</v>
      </c>
      <c r="AL83">
        <v>105.08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1</v>
      </c>
      <c r="AW83">
        <v>1</v>
      </c>
      <c r="AZ83">
        <v>1</v>
      </c>
      <c r="BA83">
        <v>1</v>
      </c>
      <c r="BB83">
        <v>1</v>
      </c>
      <c r="BC83">
        <v>1</v>
      </c>
      <c r="BD83" t="s">
        <v>3</v>
      </c>
      <c r="BE83" t="s">
        <v>3</v>
      </c>
      <c r="BF83" t="s">
        <v>3</v>
      </c>
      <c r="BG83" t="s">
        <v>3</v>
      </c>
      <c r="BH83">
        <v>3</v>
      </c>
      <c r="BI83">
        <v>1</v>
      </c>
      <c r="BJ83" t="s">
        <v>3</v>
      </c>
      <c r="BM83">
        <v>1100</v>
      </c>
      <c r="BN83">
        <v>0</v>
      </c>
      <c r="BO83" t="s">
        <v>3</v>
      </c>
      <c r="BP83">
        <v>0</v>
      </c>
      <c r="BQ83">
        <v>8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3</v>
      </c>
      <c r="BZ83">
        <v>0</v>
      </c>
      <c r="CA83">
        <v>0</v>
      </c>
      <c r="CF83">
        <v>0</v>
      </c>
      <c r="CG83">
        <v>0</v>
      </c>
      <c r="CM83">
        <v>0</v>
      </c>
      <c r="CN83" t="s">
        <v>3</v>
      </c>
      <c r="CO83">
        <v>0</v>
      </c>
      <c r="CP83">
        <f t="shared" si="89"/>
        <v>105.08</v>
      </c>
      <c r="CQ83">
        <f t="shared" si="90"/>
        <v>105.08</v>
      </c>
      <c r="CR83">
        <f t="shared" si="91"/>
        <v>0</v>
      </c>
      <c r="CS83">
        <f t="shared" si="92"/>
        <v>0</v>
      </c>
      <c r="CT83">
        <f t="shared" si="93"/>
        <v>0</v>
      </c>
      <c r="CU83">
        <f t="shared" si="94"/>
        <v>0</v>
      </c>
      <c r="CV83">
        <f t="shared" si="95"/>
        <v>0</v>
      </c>
      <c r="CW83">
        <f t="shared" si="96"/>
        <v>0</v>
      </c>
      <c r="CX83">
        <f t="shared" si="97"/>
        <v>0</v>
      </c>
      <c r="CY83">
        <f t="shared" si="98"/>
        <v>0</v>
      </c>
      <c r="CZ83">
        <f t="shared" si="99"/>
        <v>0</v>
      </c>
      <c r="DC83" t="s">
        <v>3</v>
      </c>
      <c r="DD83" t="s">
        <v>3</v>
      </c>
      <c r="DE83" t="s">
        <v>3</v>
      </c>
      <c r="DF83" t="s">
        <v>3</v>
      </c>
      <c r="DG83" t="s">
        <v>3</v>
      </c>
      <c r="DH83" t="s">
        <v>3</v>
      </c>
      <c r="DI83" t="s">
        <v>3</v>
      </c>
      <c r="DJ83" t="s">
        <v>3</v>
      </c>
      <c r="DK83" t="s">
        <v>3</v>
      </c>
      <c r="DL83" t="s">
        <v>3</v>
      </c>
      <c r="DM83" t="s">
        <v>3</v>
      </c>
      <c r="DN83">
        <v>0</v>
      </c>
      <c r="DO83">
        <v>0</v>
      </c>
      <c r="DP83">
        <v>1</v>
      </c>
      <c r="DQ83">
        <v>1</v>
      </c>
      <c r="DU83">
        <v>1009</v>
      </c>
      <c r="DV83" t="s">
        <v>144</v>
      </c>
      <c r="DW83" t="s">
        <v>144</v>
      </c>
      <c r="DX83">
        <v>1</v>
      </c>
      <c r="EE83">
        <v>36773787</v>
      </c>
      <c r="EF83">
        <v>8</v>
      </c>
      <c r="EG83" t="s">
        <v>138</v>
      </c>
      <c r="EH83">
        <v>0</v>
      </c>
      <c r="EI83" t="s">
        <v>3</v>
      </c>
      <c r="EJ83">
        <v>1</v>
      </c>
      <c r="EK83">
        <v>1100</v>
      </c>
      <c r="EL83" t="s">
        <v>139</v>
      </c>
      <c r="EM83" t="s">
        <v>140</v>
      </c>
      <c r="EO83" t="s">
        <v>3</v>
      </c>
      <c r="EQ83">
        <v>0</v>
      </c>
      <c r="ER83">
        <v>105.08</v>
      </c>
      <c r="ES83">
        <v>105.08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EZ83">
        <v>5</v>
      </c>
      <c r="FC83">
        <v>0</v>
      </c>
      <c r="FD83">
        <v>18</v>
      </c>
      <c r="FF83">
        <v>105.08</v>
      </c>
      <c r="FQ83">
        <v>0</v>
      </c>
      <c r="FR83">
        <f t="shared" si="100"/>
        <v>0</v>
      </c>
      <c r="FS83">
        <v>0</v>
      </c>
      <c r="FX83">
        <v>0</v>
      </c>
      <c r="FY83">
        <v>0</v>
      </c>
      <c r="GA83" t="s">
        <v>161</v>
      </c>
      <c r="GD83">
        <v>0</v>
      </c>
      <c r="GF83">
        <v>-671748229</v>
      </c>
      <c r="GG83">
        <v>2</v>
      </c>
      <c r="GH83">
        <v>3</v>
      </c>
      <c r="GI83">
        <v>-2</v>
      </c>
      <c r="GJ83">
        <v>0</v>
      </c>
      <c r="GK83">
        <f>ROUND(R83*(R12)/100,2)</f>
        <v>0</v>
      </c>
      <c r="GL83">
        <f t="shared" si="101"/>
        <v>0</v>
      </c>
      <c r="GM83">
        <f t="shared" si="102"/>
        <v>105.08</v>
      </c>
      <c r="GN83">
        <f t="shared" si="103"/>
        <v>105.08</v>
      </c>
      <c r="GO83">
        <f t="shared" si="104"/>
        <v>0</v>
      </c>
      <c r="GP83">
        <f t="shared" si="105"/>
        <v>0</v>
      </c>
      <c r="GR83">
        <v>1</v>
      </c>
      <c r="GS83">
        <v>1</v>
      </c>
      <c r="GT83">
        <v>0</v>
      </c>
      <c r="GU83" t="s">
        <v>3</v>
      </c>
      <c r="GV83">
        <f t="shared" si="106"/>
        <v>0</v>
      </c>
      <c r="GW83">
        <v>1</v>
      </c>
      <c r="GX83">
        <f t="shared" si="107"/>
        <v>0</v>
      </c>
      <c r="HA83">
        <v>0</v>
      </c>
      <c r="HB83">
        <v>0</v>
      </c>
      <c r="IK83">
        <v>0</v>
      </c>
    </row>
    <row r="84" spans="1:245">
      <c r="A84">
        <v>17</v>
      </c>
      <c r="B84">
        <v>1</v>
      </c>
      <c r="E84" t="s">
        <v>162</v>
      </c>
      <c r="F84" t="s">
        <v>135</v>
      </c>
      <c r="G84" t="s">
        <v>163</v>
      </c>
      <c r="H84" t="s">
        <v>164</v>
      </c>
      <c r="I84">
        <v>100</v>
      </c>
      <c r="J84">
        <v>0</v>
      </c>
      <c r="O84">
        <f t="shared" si="69"/>
        <v>296</v>
      </c>
      <c r="P84">
        <f t="shared" si="70"/>
        <v>296</v>
      </c>
      <c r="Q84">
        <f t="shared" si="71"/>
        <v>0</v>
      </c>
      <c r="R84">
        <f t="shared" si="72"/>
        <v>0</v>
      </c>
      <c r="S84">
        <f t="shared" si="73"/>
        <v>0</v>
      </c>
      <c r="T84">
        <f t="shared" si="74"/>
        <v>0</v>
      </c>
      <c r="U84">
        <f t="shared" si="75"/>
        <v>0</v>
      </c>
      <c r="V84">
        <f t="shared" si="76"/>
        <v>0</v>
      </c>
      <c r="W84">
        <f t="shared" si="77"/>
        <v>0</v>
      </c>
      <c r="X84">
        <f t="shared" si="78"/>
        <v>0</v>
      </c>
      <c r="Y84">
        <f t="shared" si="79"/>
        <v>0</v>
      </c>
      <c r="AA84">
        <v>38206445</v>
      </c>
      <c r="AB84">
        <f t="shared" si="80"/>
        <v>2.96</v>
      </c>
      <c r="AC84">
        <f t="shared" si="81"/>
        <v>2.96</v>
      </c>
      <c r="AD84">
        <f t="shared" si="82"/>
        <v>0</v>
      </c>
      <c r="AE84">
        <f t="shared" si="83"/>
        <v>0</v>
      </c>
      <c r="AF84">
        <f t="shared" si="84"/>
        <v>0</v>
      </c>
      <c r="AG84">
        <f t="shared" si="85"/>
        <v>0</v>
      </c>
      <c r="AH84">
        <f t="shared" si="86"/>
        <v>0</v>
      </c>
      <c r="AI84">
        <f t="shared" si="87"/>
        <v>0</v>
      </c>
      <c r="AJ84">
        <f t="shared" si="88"/>
        <v>0</v>
      </c>
      <c r="AK84">
        <v>2.96</v>
      </c>
      <c r="AL84">
        <v>2.96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1</v>
      </c>
      <c r="AW84">
        <v>1</v>
      </c>
      <c r="AZ84">
        <v>1</v>
      </c>
      <c r="BA84">
        <v>1</v>
      </c>
      <c r="BB84">
        <v>1</v>
      </c>
      <c r="BC84">
        <v>1</v>
      </c>
      <c r="BD84" t="s">
        <v>3</v>
      </c>
      <c r="BE84" t="s">
        <v>3</v>
      </c>
      <c r="BF84" t="s">
        <v>3</v>
      </c>
      <c r="BG84" t="s">
        <v>3</v>
      </c>
      <c r="BH84">
        <v>3</v>
      </c>
      <c r="BI84">
        <v>1</v>
      </c>
      <c r="BJ84" t="s">
        <v>3</v>
      </c>
      <c r="BM84">
        <v>1100</v>
      </c>
      <c r="BN84">
        <v>0</v>
      </c>
      <c r="BO84" t="s">
        <v>3</v>
      </c>
      <c r="BP84">
        <v>0</v>
      </c>
      <c r="BQ84">
        <v>8</v>
      </c>
      <c r="BR84">
        <v>0</v>
      </c>
      <c r="BS84">
        <v>1</v>
      </c>
      <c r="BT84">
        <v>1</v>
      </c>
      <c r="BU84">
        <v>1</v>
      </c>
      <c r="BV84">
        <v>1</v>
      </c>
      <c r="BW84">
        <v>1</v>
      </c>
      <c r="BX84">
        <v>1</v>
      </c>
      <c r="BY84" t="s">
        <v>3</v>
      </c>
      <c r="BZ84">
        <v>0</v>
      </c>
      <c r="CA84">
        <v>0</v>
      </c>
      <c r="CF84">
        <v>0</v>
      </c>
      <c r="CG84">
        <v>0</v>
      </c>
      <c r="CM84">
        <v>0</v>
      </c>
      <c r="CN84" t="s">
        <v>3</v>
      </c>
      <c r="CO84">
        <v>0</v>
      </c>
      <c r="CP84">
        <f t="shared" si="89"/>
        <v>296</v>
      </c>
      <c r="CQ84">
        <f t="shared" si="90"/>
        <v>2.96</v>
      </c>
      <c r="CR84">
        <f t="shared" si="91"/>
        <v>0</v>
      </c>
      <c r="CS84">
        <f t="shared" si="92"/>
        <v>0</v>
      </c>
      <c r="CT84">
        <f t="shared" si="93"/>
        <v>0</v>
      </c>
      <c r="CU84">
        <f t="shared" si="94"/>
        <v>0</v>
      </c>
      <c r="CV84">
        <f t="shared" si="95"/>
        <v>0</v>
      </c>
      <c r="CW84">
        <f t="shared" si="96"/>
        <v>0</v>
      </c>
      <c r="CX84">
        <f t="shared" si="97"/>
        <v>0</v>
      </c>
      <c r="CY84">
        <f t="shared" si="98"/>
        <v>0</v>
      </c>
      <c r="CZ84">
        <f t="shared" si="99"/>
        <v>0</v>
      </c>
      <c r="DC84" t="s">
        <v>3</v>
      </c>
      <c r="DD84" t="s">
        <v>3</v>
      </c>
      <c r="DE84" t="s">
        <v>3</v>
      </c>
      <c r="DF84" t="s">
        <v>3</v>
      </c>
      <c r="DG84" t="s">
        <v>3</v>
      </c>
      <c r="DH84" t="s">
        <v>3</v>
      </c>
      <c r="DI84" t="s">
        <v>3</v>
      </c>
      <c r="DJ84" t="s">
        <v>3</v>
      </c>
      <c r="DK84" t="s">
        <v>3</v>
      </c>
      <c r="DL84" t="s">
        <v>3</v>
      </c>
      <c r="DM84" t="s">
        <v>3</v>
      </c>
      <c r="DN84">
        <v>0</v>
      </c>
      <c r="DO84">
        <v>0</v>
      </c>
      <c r="DP84">
        <v>1</v>
      </c>
      <c r="DQ84">
        <v>1</v>
      </c>
      <c r="DU84">
        <v>1013</v>
      </c>
      <c r="DV84" t="s">
        <v>164</v>
      </c>
      <c r="DW84" t="s">
        <v>164</v>
      </c>
      <c r="DX84">
        <v>1</v>
      </c>
      <c r="EE84">
        <v>36773787</v>
      </c>
      <c r="EF84">
        <v>8</v>
      </c>
      <c r="EG84" t="s">
        <v>138</v>
      </c>
      <c r="EH84">
        <v>0</v>
      </c>
      <c r="EI84" t="s">
        <v>3</v>
      </c>
      <c r="EJ84">
        <v>1</v>
      </c>
      <c r="EK84">
        <v>1100</v>
      </c>
      <c r="EL84" t="s">
        <v>139</v>
      </c>
      <c r="EM84" t="s">
        <v>140</v>
      </c>
      <c r="EO84" t="s">
        <v>3</v>
      </c>
      <c r="EQ84">
        <v>0</v>
      </c>
      <c r="ER84">
        <v>2.96</v>
      </c>
      <c r="ES84">
        <v>2.96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5</v>
      </c>
      <c r="FC84">
        <v>0</v>
      </c>
      <c r="FD84">
        <v>18</v>
      </c>
      <c r="FF84">
        <v>2.96</v>
      </c>
      <c r="FQ84">
        <v>0</v>
      </c>
      <c r="FR84">
        <f t="shared" si="100"/>
        <v>0</v>
      </c>
      <c r="FS84">
        <v>0</v>
      </c>
      <c r="FX84">
        <v>0</v>
      </c>
      <c r="FY84">
        <v>0</v>
      </c>
      <c r="GA84" t="s">
        <v>165</v>
      </c>
      <c r="GD84">
        <v>0</v>
      </c>
      <c r="GF84">
        <v>1697621044</v>
      </c>
      <c r="GG84">
        <v>2</v>
      </c>
      <c r="GH84">
        <v>3</v>
      </c>
      <c r="GI84">
        <v>-2</v>
      </c>
      <c r="GJ84">
        <v>0</v>
      </c>
      <c r="GK84">
        <f>ROUND(R84*(R12)/100,2)</f>
        <v>0</v>
      </c>
      <c r="GL84">
        <f t="shared" si="101"/>
        <v>0</v>
      </c>
      <c r="GM84">
        <f t="shared" si="102"/>
        <v>296</v>
      </c>
      <c r="GN84">
        <f t="shared" si="103"/>
        <v>296</v>
      </c>
      <c r="GO84">
        <f t="shared" si="104"/>
        <v>0</v>
      </c>
      <c r="GP84">
        <f t="shared" si="105"/>
        <v>0</v>
      </c>
      <c r="GR84">
        <v>1</v>
      </c>
      <c r="GS84">
        <v>1</v>
      </c>
      <c r="GT84">
        <v>0</v>
      </c>
      <c r="GU84" t="s">
        <v>3</v>
      </c>
      <c r="GV84">
        <f t="shared" si="106"/>
        <v>0</v>
      </c>
      <c r="GW84">
        <v>1</v>
      </c>
      <c r="GX84">
        <f t="shared" si="107"/>
        <v>0</v>
      </c>
      <c r="HA84">
        <v>0</v>
      </c>
      <c r="HB84">
        <v>0</v>
      </c>
      <c r="IK84">
        <v>0</v>
      </c>
    </row>
    <row r="85" spans="1:245">
      <c r="A85">
        <v>17</v>
      </c>
      <c r="B85">
        <v>1</v>
      </c>
      <c r="E85" t="s">
        <v>166</v>
      </c>
      <c r="F85" t="s">
        <v>135</v>
      </c>
      <c r="G85" t="s">
        <v>167</v>
      </c>
      <c r="H85" t="s">
        <v>148</v>
      </c>
      <c r="I85">
        <v>1</v>
      </c>
      <c r="J85">
        <v>0</v>
      </c>
      <c r="O85">
        <f t="shared" si="69"/>
        <v>8046.25</v>
      </c>
      <c r="P85">
        <f t="shared" si="70"/>
        <v>8046.25</v>
      </c>
      <c r="Q85">
        <f t="shared" si="71"/>
        <v>0</v>
      </c>
      <c r="R85">
        <f t="shared" si="72"/>
        <v>0</v>
      </c>
      <c r="S85">
        <f t="shared" si="73"/>
        <v>0</v>
      </c>
      <c r="T85">
        <f t="shared" si="74"/>
        <v>0</v>
      </c>
      <c r="U85">
        <f t="shared" si="75"/>
        <v>0</v>
      </c>
      <c r="V85">
        <f t="shared" si="76"/>
        <v>0</v>
      </c>
      <c r="W85">
        <f t="shared" si="77"/>
        <v>0</v>
      </c>
      <c r="X85">
        <f t="shared" si="78"/>
        <v>0</v>
      </c>
      <c r="Y85">
        <f t="shared" si="79"/>
        <v>0</v>
      </c>
      <c r="AA85">
        <v>38206445</v>
      </c>
      <c r="AB85">
        <f t="shared" si="80"/>
        <v>8046.25</v>
      </c>
      <c r="AC85">
        <f t="shared" si="81"/>
        <v>8046.25</v>
      </c>
      <c r="AD85">
        <f t="shared" si="82"/>
        <v>0</v>
      </c>
      <c r="AE85">
        <f t="shared" si="83"/>
        <v>0</v>
      </c>
      <c r="AF85">
        <f t="shared" si="84"/>
        <v>0</v>
      </c>
      <c r="AG85">
        <f t="shared" si="85"/>
        <v>0</v>
      </c>
      <c r="AH85">
        <f t="shared" si="86"/>
        <v>0</v>
      </c>
      <c r="AI85">
        <f t="shared" si="87"/>
        <v>0</v>
      </c>
      <c r="AJ85">
        <f t="shared" si="88"/>
        <v>0</v>
      </c>
      <c r="AK85">
        <v>8046.25</v>
      </c>
      <c r="AL85">
        <v>8046.25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1</v>
      </c>
      <c r="AW85">
        <v>1</v>
      </c>
      <c r="AZ85">
        <v>1</v>
      </c>
      <c r="BA85">
        <v>1</v>
      </c>
      <c r="BB85">
        <v>1</v>
      </c>
      <c r="BC85">
        <v>1</v>
      </c>
      <c r="BD85" t="s">
        <v>3</v>
      </c>
      <c r="BE85" t="s">
        <v>3</v>
      </c>
      <c r="BF85" t="s">
        <v>3</v>
      </c>
      <c r="BG85" t="s">
        <v>3</v>
      </c>
      <c r="BH85">
        <v>3</v>
      </c>
      <c r="BI85">
        <v>1</v>
      </c>
      <c r="BJ85" t="s">
        <v>3</v>
      </c>
      <c r="BM85">
        <v>1100</v>
      </c>
      <c r="BN85">
        <v>0</v>
      </c>
      <c r="BO85" t="s">
        <v>3</v>
      </c>
      <c r="BP85">
        <v>0</v>
      </c>
      <c r="BQ85">
        <v>8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3</v>
      </c>
      <c r="BZ85">
        <v>0</v>
      </c>
      <c r="CA85">
        <v>0</v>
      </c>
      <c r="CF85">
        <v>0</v>
      </c>
      <c r="CG85">
        <v>0</v>
      </c>
      <c r="CM85">
        <v>0</v>
      </c>
      <c r="CN85" t="s">
        <v>3</v>
      </c>
      <c r="CO85">
        <v>0</v>
      </c>
      <c r="CP85">
        <f t="shared" si="89"/>
        <v>8046.25</v>
      </c>
      <c r="CQ85">
        <f t="shared" si="90"/>
        <v>8046.25</v>
      </c>
      <c r="CR85">
        <f t="shared" si="91"/>
        <v>0</v>
      </c>
      <c r="CS85">
        <f t="shared" si="92"/>
        <v>0</v>
      </c>
      <c r="CT85">
        <f t="shared" si="93"/>
        <v>0</v>
      </c>
      <c r="CU85">
        <f t="shared" si="94"/>
        <v>0</v>
      </c>
      <c r="CV85">
        <f t="shared" si="95"/>
        <v>0</v>
      </c>
      <c r="CW85">
        <f t="shared" si="96"/>
        <v>0</v>
      </c>
      <c r="CX85">
        <f t="shared" si="97"/>
        <v>0</v>
      </c>
      <c r="CY85">
        <f t="shared" si="98"/>
        <v>0</v>
      </c>
      <c r="CZ85">
        <f t="shared" si="99"/>
        <v>0</v>
      </c>
      <c r="DC85" t="s">
        <v>3</v>
      </c>
      <c r="DD85" t="s">
        <v>3</v>
      </c>
      <c r="DE85" t="s">
        <v>3</v>
      </c>
      <c r="DF85" t="s">
        <v>3</v>
      </c>
      <c r="DG85" t="s">
        <v>3</v>
      </c>
      <c r="DH85" t="s">
        <v>3</v>
      </c>
      <c r="DI85" t="s">
        <v>3</v>
      </c>
      <c r="DJ85" t="s">
        <v>3</v>
      </c>
      <c r="DK85" t="s">
        <v>3</v>
      </c>
      <c r="DL85" t="s">
        <v>3</v>
      </c>
      <c r="DM85" t="s">
        <v>3</v>
      </c>
      <c r="DN85">
        <v>0</v>
      </c>
      <c r="DO85">
        <v>0</v>
      </c>
      <c r="DP85">
        <v>1</v>
      </c>
      <c r="DQ85">
        <v>1</v>
      </c>
      <c r="DU85">
        <v>1013</v>
      </c>
      <c r="DV85" t="s">
        <v>148</v>
      </c>
      <c r="DW85" t="s">
        <v>148</v>
      </c>
      <c r="DX85">
        <v>1</v>
      </c>
      <c r="EE85">
        <v>36773787</v>
      </c>
      <c r="EF85">
        <v>8</v>
      </c>
      <c r="EG85" t="s">
        <v>138</v>
      </c>
      <c r="EH85">
        <v>0</v>
      </c>
      <c r="EI85" t="s">
        <v>3</v>
      </c>
      <c r="EJ85">
        <v>1</v>
      </c>
      <c r="EK85">
        <v>1100</v>
      </c>
      <c r="EL85" t="s">
        <v>139</v>
      </c>
      <c r="EM85" t="s">
        <v>140</v>
      </c>
      <c r="EO85" t="s">
        <v>3</v>
      </c>
      <c r="EQ85">
        <v>0</v>
      </c>
      <c r="ER85">
        <v>8046.25</v>
      </c>
      <c r="ES85">
        <v>8046.25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EZ85">
        <v>5</v>
      </c>
      <c r="FC85">
        <v>0</v>
      </c>
      <c r="FD85">
        <v>18</v>
      </c>
      <c r="FF85">
        <v>8046.25</v>
      </c>
      <c r="FQ85">
        <v>0</v>
      </c>
      <c r="FR85">
        <f t="shared" si="100"/>
        <v>0</v>
      </c>
      <c r="FS85">
        <v>0</v>
      </c>
      <c r="FX85">
        <v>0</v>
      </c>
      <c r="FY85">
        <v>0</v>
      </c>
      <c r="GA85" t="s">
        <v>168</v>
      </c>
      <c r="GD85">
        <v>0</v>
      </c>
      <c r="GF85">
        <v>2070005555</v>
      </c>
      <c r="GG85">
        <v>2</v>
      </c>
      <c r="GH85">
        <v>3</v>
      </c>
      <c r="GI85">
        <v>-2</v>
      </c>
      <c r="GJ85">
        <v>0</v>
      </c>
      <c r="GK85">
        <f>ROUND(R85*(R12)/100,2)</f>
        <v>0</v>
      </c>
      <c r="GL85">
        <f t="shared" si="101"/>
        <v>0</v>
      </c>
      <c r="GM85">
        <f t="shared" si="102"/>
        <v>8046.25</v>
      </c>
      <c r="GN85">
        <f t="shared" si="103"/>
        <v>8046.25</v>
      </c>
      <c r="GO85">
        <f t="shared" si="104"/>
        <v>0</v>
      </c>
      <c r="GP85">
        <f t="shared" si="105"/>
        <v>0</v>
      </c>
      <c r="GR85">
        <v>1</v>
      </c>
      <c r="GS85">
        <v>1</v>
      </c>
      <c r="GT85">
        <v>0</v>
      </c>
      <c r="GU85" t="s">
        <v>3</v>
      </c>
      <c r="GV85">
        <f t="shared" si="106"/>
        <v>0</v>
      </c>
      <c r="GW85">
        <v>1</v>
      </c>
      <c r="GX85">
        <f t="shared" si="107"/>
        <v>0</v>
      </c>
      <c r="HA85">
        <v>0</v>
      </c>
      <c r="HB85">
        <v>0</v>
      </c>
      <c r="IK85">
        <v>0</v>
      </c>
    </row>
    <row r="86" spans="1:245">
      <c r="A86">
        <v>17</v>
      </c>
      <c r="B86">
        <v>1</v>
      </c>
      <c r="E86" t="s">
        <v>169</v>
      </c>
      <c r="F86" t="s">
        <v>135</v>
      </c>
      <c r="G86" t="s">
        <v>170</v>
      </c>
      <c r="H86" t="s">
        <v>148</v>
      </c>
      <c r="I86">
        <v>1</v>
      </c>
      <c r="J86">
        <v>0</v>
      </c>
      <c r="O86">
        <f t="shared" si="69"/>
        <v>4580</v>
      </c>
      <c r="P86">
        <f t="shared" si="70"/>
        <v>4580</v>
      </c>
      <c r="Q86">
        <f t="shared" si="71"/>
        <v>0</v>
      </c>
      <c r="R86">
        <f t="shared" si="72"/>
        <v>0</v>
      </c>
      <c r="S86">
        <f t="shared" si="73"/>
        <v>0</v>
      </c>
      <c r="T86">
        <f t="shared" si="74"/>
        <v>0</v>
      </c>
      <c r="U86">
        <f t="shared" si="75"/>
        <v>0</v>
      </c>
      <c r="V86">
        <f t="shared" si="76"/>
        <v>0</v>
      </c>
      <c r="W86">
        <f t="shared" si="77"/>
        <v>0</v>
      </c>
      <c r="X86">
        <f t="shared" si="78"/>
        <v>0</v>
      </c>
      <c r="Y86">
        <f t="shared" si="79"/>
        <v>0</v>
      </c>
      <c r="AA86">
        <v>38206445</v>
      </c>
      <c r="AB86">
        <f t="shared" si="80"/>
        <v>4580</v>
      </c>
      <c r="AC86">
        <f t="shared" si="81"/>
        <v>4580</v>
      </c>
      <c r="AD86">
        <f t="shared" si="82"/>
        <v>0</v>
      </c>
      <c r="AE86">
        <f t="shared" si="83"/>
        <v>0</v>
      </c>
      <c r="AF86">
        <f t="shared" si="84"/>
        <v>0</v>
      </c>
      <c r="AG86">
        <f t="shared" si="85"/>
        <v>0</v>
      </c>
      <c r="AH86">
        <f t="shared" si="86"/>
        <v>0</v>
      </c>
      <c r="AI86">
        <f t="shared" si="87"/>
        <v>0</v>
      </c>
      <c r="AJ86">
        <f t="shared" si="88"/>
        <v>0</v>
      </c>
      <c r="AK86">
        <v>4580</v>
      </c>
      <c r="AL86">
        <v>4580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1</v>
      </c>
      <c r="AW86">
        <v>1</v>
      </c>
      <c r="AZ86">
        <v>1</v>
      </c>
      <c r="BA86">
        <v>1</v>
      </c>
      <c r="BB86">
        <v>1</v>
      </c>
      <c r="BC86">
        <v>1</v>
      </c>
      <c r="BD86" t="s">
        <v>3</v>
      </c>
      <c r="BE86" t="s">
        <v>3</v>
      </c>
      <c r="BF86" t="s">
        <v>3</v>
      </c>
      <c r="BG86" t="s">
        <v>3</v>
      </c>
      <c r="BH86">
        <v>3</v>
      </c>
      <c r="BI86">
        <v>1</v>
      </c>
      <c r="BJ86" t="s">
        <v>3</v>
      </c>
      <c r="BM86">
        <v>1100</v>
      </c>
      <c r="BN86">
        <v>0</v>
      </c>
      <c r="BO86" t="s">
        <v>3</v>
      </c>
      <c r="BP86">
        <v>0</v>
      </c>
      <c r="BQ86">
        <v>8</v>
      </c>
      <c r="BR86">
        <v>0</v>
      </c>
      <c r="BS86">
        <v>1</v>
      </c>
      <c r="BT86">
        <v>1</v>
      </c>
      <c r="BU86">
        <v>1</v>
      </c>
      <c r="BV86">
        <v>1</v>
      </c>
      <c r="BW86">
        <v>1</v>
      </c>
      <c r="BX86">
        <v>1</v>
      </c>
      <c r="BY86" t="s">
        <v>3</v>
      </c>
      <c r="BZ86">
        <v>0</v>
      </c>
      <c r="CA86">
        <v>0</v>
      </c>
      <c r="CF86">
        <v>0</v>
      </c>
      <c r="CG86">
        <v>0</v>
      </c>
      <c r="CM86">
        <v>0</v>
      </c>
      <c r="CN86" t="s">
        <v>3</v>
      </c>
      <c r="CO86">
        <v>0</v>
      </c>
      <c r="CP86">
        <f t="shared" si="89"/>
        <v>4580</v>
      </c>
      <c r="CQ86">
        <f t="shared" si="90"/>
        <v>4580</v>
      </c>
      <c r="CR86">
        <f t="shared" si="91"/>
        <v>0</v>
      </c>
      <c r="CS86">
        <f t="shared" si="92"/>
        <v>0</v>
      </c>
      <c r="CT86">
        <f t="shared" si="93"/>
        <v>0</v>
      </c>
      <c r="CU86">
        <f t="shared" si="94"/>
        <v>0</v>
      </c>
      <c r="CV86">
        <f t="shared" si="95"/>
        <v>0</v>
      </c>
      <c r="CW86">
        <f t="shared" si="96"/>
        <v>0</v>
      </c>
      <c r="CX86">
        <f t="shared" si="97"/>
        <v>0</v>
      </c>
      <c r="CY86">
        <f t="shared" si="98"/>
        <v>0</v>
      </c>
      <c r="CZ86">
        <f t="shared" si="99"/>
        <v>0</v>
      </c>
      <c r="DC86" t="s">
        <v>3</v>
      </c>
      <c r="DD86" t="s">
        <v>3</v>
      </c>
      <c r="DE86" t="s">
        <v>3</v>
      </c>
      <c r="DF86" t="s">
        <v>3</v>
      </c>
      <c r="DG86" t="s">
        <v>3</v>
      </c>
      <c r="DH86" t="s">
        <v>3</v>
      </c>
      <c r="DI86" t="s">
        <v>3</v>
      </c>
      <c r="DJ86" t="s">
        <v>3</v>
      </c>
      <c r="DK86" t="s">
        <v>3</v>
      </c>
      <c r="DL86" t="s">
        <v>3</v>
      </c>
      <c r="DM86" t="s">
        <v>3</v>
      </c>
      <c r="DN86">
        <v>0</v>
      </c>
      <c r="DO86">
        <v>0</v>
      </c>
      <c r="DP86">
        <v>1</v>
      </c>
      <c r="DQ86">
        <v>1</v>
      </c>
      <c r="DU86">
        <v>1013</v>
      </c>
      <c r="DV86" t="s">
        <v>148</v>
      </c>
      <c r="DW86" t="s">
        <v>148</v>
      </c>
      <c r="DX86">
        <v>1</v>
      </c>
      <c r="EE86">
        <v>36773787</v>
      </c>
      <c r="EF86">
        <v>8</v>
      </c>
      <c r="EG86" t="s">
        <v>138</v>
      </c>
      <c r="EH86">
        <v>0</v>
      </c>
      <c r="EI86" t="s">
        <v>3</v>
      </c>
      <c r="EJ86">
        <v>1</v>
      </c>
      <c r="EK86">
        <v>1100</v>
      </c>
      <c r="EL86" t="s">
        <v>139</v>
      </c>
      <c r="EM86" t="s">
        <v>140</v>
      </c>
      <c r="EO86" t="s">
        <v>3</v>
      </c>
      <c r="EQ86">
        <v>0</v>
      </c>
      <c r="ER86">
        <v>4580</v>
      </c>
      <c r="ES86">
        <v>4580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5</v>
      </c>
      <c r="FC86">
        <v>0</v>
      </c>
      <c r="FD86">
        <v>18</v>
      </c>
      <c r="FF86">
        <v>4580</v>
      </c>
      <c r="FQ86">
        <v>0</v>
      </c>
      <c r="FR86">
        <f t="shared" si="100"/>
        <v>0</v>
      </c>
      <c r="FS86">
        <v>0</v>
      </c>
      <c r="FX86">
        <v>0</v>
      </c>
      <c r="FY86">
        <v>0</v>
      </c>
      <c r="GA86" t="s">
        <v>171</v>
      </c>
      <c r="GD86">
        <v>0</v>
      </c>
      <c r="GF86">
        <v>707328214</v>
      </c>
      <c r="GG86">
        <v>2</v>
      </c>
      <c r="GH86">
        <v>3</v>
      </c>
      <c r="GI86">
        <v>-2</v>
      </c>
      <c r="GJ86">
        <v>0</v>
      </c>
      <c r="GK86">
        <f>ROUND(R86*(R12)/100,2)</f>
        <v>0</v>
      </c>
      <c r="GL86">
        <f t="shared" si="101"/>
        <v>0</v>
      </c>
      <c r="GM86">
        <f t="shared" si="102"/>
        <v>4580</v>
      </c>
      <c r="GN86">
        <f t="shared" si="103"/>
        <v>4580</v>
      </c>
      <c r="GO86">
        <f t="shared" si="104"/>
        <v>0</v>
      </c>
      <c r="GP86">
        <f t="shared" si="105"/>
        <v>0</v>
      </c>
      <c r="GR86">
        <v>1</v>
      </c>
      <c r="GS86">
        <v>1</v>
      </c>
      <c r="GT86">
        <v>0</v>
      </c>
      <c r="GU86" t="s">
        <v>3</v>
      </c>
      <c r="GV86">
        <f t="shared" si="106"/>
        <v>0</v>
      </c>
      <c r="GW86">
        <v>1</v>
      </c>
      <c r="GX86">
        <f t="shared" si="107"/>
        <v>0</v>
      </c>
      <c r="HA86">
        <v>0</v>
      </c>
      <c r="HB86">
        <v>0</v>
      </c>
      <c r="IK86">
        <v>0</v>
      </c>
    </row>
    <row r="88" spans="1:245">
      <c r="A88" s="2">
        <v>51</v>
      </c>
      <c r="B88" s="2">
        <f>B73</f>
        <v>1</v>
      </c>
      <c r="C88" s="2">
        <f>A73</f>
        <v>4</v>
      </c>
      <c r="D88" s="2">
        <f>ROW(A73)</f>
        <v>73</v>
      </c>
      <c r="E88" s="2"/>
      <c r="F88" s="2" t="str">
        <f>IF(F73&lt;&gt;"",F73,"")</f>
        <v>Новый раздел</v>
      </c>
      <c r="G88" s="2" t="str">
        <f>IF(G73&lt;&gt;"",G73,"")</f>
        <v>Материалы</v>
      </c>
      <c r="H88" s="2">
        <v>0</v>
      </c>
      <c r="I88" s="2"/>
      <c r="J88" s="2"/>
      <c r="K88" s="2"/>
      <c r="L88" s="2"/>
      <c r="M88" s="2"/>
      <c r="N88" s="2"/>
      <c r="O88" s="2">
        <f t="shared" ref="O88:T88" si="108">ROUND(AB88,2)</f>
        <v>210735.84</v>
      </c>
      <c r="P88" s="2">
        <f t="shared" si="108"/>
        <v>210735.84</v>
      </c>
      <c r="Q88" s="2">
        <f t="shared" si="108"/>
        <v>0</v>
      </c>
      <c r="R88" s="2">
        <f t="shared" si="108"/>
        <v>0</v>
      </c>
      <c r="S88" s="2">
        <f t="shared" si="108"/>
        <v>0</v>
      </c>
      <c r="T88" s="2">
        <f t="shared" si="108"/>
        <v>0</v>
      </c>
      <c r="U88" s="2">
        <f>AH88</f>
        <v>0</v>
      </c>
      <c r="V88" s="2">
        <f>AI88</f>
        <v>0</v>
      </c>
      <c r="W88" s="2">
        <f>ROUND(AJ88,2)</f>
        <v>0</v>
      </c>
      <c r="X88" s="2">
        <f>ROUND(AK88,2)</f>
        <v>0</v>
      </c>
      <c r="Y88" s="2">
        <f>ROUND(AL88,2)</f>
        <v>0</v>
      </c>
      <c r="Z88" s="2"/>
      <c r="AA88" s="2"/>
      <c r="AB88" s="2">
        <f>ROUND(SUMIF(AA77:AA86,"=38206445",O77:O86),2)</f>
        <v>210735.84</v>
      </c>
      <c r="AC88" s="2">
        <f>ROUND(SUMIF(AA77:AA86,"=38206445",P77:P86),2)</f>
        <v>210735.84</v>
      </c>
      <c r="AD88" s="2">
        <f>ROUND(SUMIF(AA77:AA86,"=38206445",Q77:Q86),2)</f>
        <v>0</v>
      </c>
      <c r="AE88" s="2">
        <f>ROUND(SUMIF(AA77:AA86,"=38206445",R77:R86),2)</f>
        <v>0</v>
      </c>
      <c r="AF88" s="2">
        <f>ROUND(SUMIF(AA77:AA86,"=38206445",S77:S86),2)</f>
        <v>0</v>
      </c>
      <c r="AG88" s="2">
        <f>ROUND(SUMIF(AA77:AA86,"=38206445",T77:T86),2)</f>
        <v>0</v>
      </c>
      <c r="AH88" s="2">
        <f>SUMIF(AA77:AA86,"=38206445",U77:U86)</f>
        <v>0</v>
      </c>
      <c r="AI88" s="2">
        <f>SUMIF(AA77:AA86,"=38206445",V77:V86)</f>
        <v>0</v>
      </c>
      <c r="AJ88" s="2">
        <f>ROUND(SUMIF(AA77:AA86,"=38206445",W77:W86),2)</f>
        <v>0</v>
      </c>
      <c r="AK88" s="2">
        <f>ROUND(SUMIF(AA77:AA86,"=38206445",X77:X86),2)</f>
        <v>0</v>
      </c>
      <c r="AL88" s="2">
        <f>ROUND(SUMIF(AA77:AA86,"=38206445",Y77:Y86),2)</f>
        <v>0</v>
      </c>
      <c r="AM88" s="2"/>
      <c r="AN88" s="2"/>
      <c r="AO88" s="2">
        <f t="shared" ref="AO88:BC88" si="109">ROUND(BX88,2)</f>
        <v>0</v>
      </c>
      <c r="AP88" s="2">
        <f t="shared" si="109"/>
        <v>0</v>
      </c>
      <c r="AQ88" s="2">
        <f t="shared" si="109"/>
        <v>0</v>
      </c>
      <c r="AR88" s="2">
        <f t="shared" si="109"/>
        <v>210735.84</v>
      </c>
      <c r="AS88" s="2">
        <f t="shared" si="109"/>
        <v>210735.84</v>
      </c>
      <c r="AT88" s="2">
        <f t="shared" si="109"/>
        <v>0</v>
      </c>
      <c r="AU88" s="2">
        <f t="shared" si="109"/>
        <v>0</v>
      </c>
      <c r="AV88" s="2">
        <f t="shared" si="109"/>
        <v>210735.84</v>
      </c>
      <c r="AW88" s="2">
        <f t="shared" si="109"/>
        <v>210735.84</v>
      </c>
      <c r="AX88" s="2">
        <f t="shared" si="109"/>
        <v>0</v>
      </c>
      <c r="AY88" s="2">
        <f t="shared" si="109"/>
        <v>210735.84</v>
      </c>
      <c r="AZ88" s="2">
        <f t="shared" si="109"/>
        <v>0</v>
      </c>
      <c r="BA88" s="2">
        <f t="shared" si="109"/>
        <v>0</v>
      </c>
      <c r="BB88" s="2">
        <f t="shared" si="109"/>
        <v>0</v>
      </c>
      <c r="BC88" s="2">
        <f t="shared" si="109"/>
        <v>0</v>
      </c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>
        <f>ROUND(SUMIF(AA77:AA86,"=38206445",FQ77:FQ86),2)</f>
        <v>0</v>
      </c>
      <c r="BY88" s="2">
        <f>ROUND(SUMIF(AA77:AA86,"=38206445",FR77:FR86),2)</f>
        <v>0</v>
      </c>
      <c r="BZ88" s="2">
        <f>ROUND(SUMIF(AA77:AA86,"=38206445",GL77:GL86),2)</f>
        <v>0</v>
      </c>
      <c r="CA88" s="2">
        <f>ROUND(SUMIF(AA77:AA86,"=38206445",GM77:GM86),2)</f>
        <v>210735.84</v>
      </c>
      <c r="CB88" s="2">
        <f>ROUND(SUMIF(AA77:AA86,"=38206445",GN77:GN86),2)</f>
        <v>210735.84</v>
      </c>
      <c r="CC88" s="2">
        <f>ROUND(SUMIF(AA77:AA86,"=38206445",GO77:GO86),2)</f>
        <v>0</v>
      </c>
      <c r="CD88" s="2">
        <f>ROUND(SUMIF(AA77:AA86,"=38206445",GP77:GP86),2)</f>
        <v>0</v>
      </c>
      <c r="CE88" s="2">
        <f>AC88-BX88</f>
        <v>210735.84</v>
      </c>
      <c r="CF88" s="2">
        <f>AC88-BY88</f>
        <v>210735.84</v>
      </c>
      <c r="CG88" s="2">
        <f>BX88-BZ88</f>
        <v>0</v>
      </c>
      <c r="CH88" s="2">
        <f>AC88-BX88-BY88+BZ88</f>
        <v>210735.84</v>
      </c>
      <c r="CI88" s="2">
        <f>BY88-BZ88</f>
        <v>0</v>
      </c>
      <c r="CJ88" s="2">
        <f>ROUND(SUMIF(AA77:AA86,"=38206445",GX77:GX86),2)</f>
        <v>0</v>
      </c>
      <c r="CK88" s="2">
        <f>ROUND(SUMIF(AA77:AA86,"=38206445",GY77:GY86),2)</f>
        <v>0</v>
      </c>
      <c r="CL88" s="2">
        <f>ROUND(SUMIF(AA77:AA86,"=38206445",GZ77:GZ86),2)</f>
        <v>0</v>
      </c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>
        <v>0</v>
      </c>
    </row>
    <row r="90" spans="1:245">
      <c r="A90" s="4">
        <v>50</v>
      </c>
      <c r="B90" s="4">
        <v>0</v>
      </c>
      <c r="C90" s="4">
        <v>0</v>
      </c>
      <c r="D90" s="4">
        <v>1</v>
      </c>
      <c r="E90" s="4">
        <v>201</v>
      </c>
      <c r="F90" s="4">
        <f>ROUND(Source!O88,O90)</f>
        <v>210735.84</v>
      </c>
      <c r="G90" s="4" t="s">
        <v>81</v>
      </c>
      <c r="H90" s="4" t="s">
        <v>82</v>
      </c>
      <c r="I90" s="4"/>
      <c r="J90" s="4"/>
      <c r="K90" s="4">
        <v>201</v>
      </c>
      <c r="L90" s="4">
        <v>1</v>
      </c>
      <c r="M90" s="4">
        <v>3</v>
      </c>
      <c r="N90" s="4" t="s">
        <v>3</v>
      </c>
      <c r="O90" s="4">
        <v>2</v>
      </c>
      <c r="P90" s="4"/>
      <c r="Q90" s="4"/>
      <c r="R90" s="4"/>
      <c r="S90" s="4"/>
      <c r="T90" s="4"/>
      <c r="U90" s="4"/>
      <c r="V90" s="4"/>
      <c r="W90" s="4"/>
    </row>
    <row r="91" spans="1:245">
      <c r="A91" s="4">
        <v>50</v>
      </c>
      <c r="B91" s="4">
        <v>0</v>
      </c>
      <c r="C91" s="4">
        <v>0</v>
      </c>
      <c r="D91" s="4">
        <v>1</v>
      </c>
      <c r="E91" s="4">
        <v>202</v>
      </c>
      <c r="F91" s="4">
        <f>ROUND(Source!P88,O91)</f>
        <v>210735.84</v>
      </c>
      <c r="G91" s="4" t="s">
        <v>83</v>
      </c>
      <c r="H91" s="4" t="s">
        <v>84</v>
      </c>
      <c r="I91" s="4"/>
      <c r="J91" s="4"/>
      <c r="K91" s="4">
        <v>202</v>
      </c>
      <c r="L91" s="4">
        <v>2</v>
      </c>
      <c r="M91" s="4">
        <v>3</v>
      </c>
      <c r="N91" s="4" t="s">
        <v>3</v>
      </c>
      <c r="O91" s="4">
        <v>2</v>
      </c>
      <c r="P91" s="4"/>
      <c r="Q91" s="4"/>
      <c r="R91" s="4"/>
      <c r="S91" s="4"/>
      <c r="T91" s="4"/>
      <c r="U91" s="4"/>
      <c r="V91" s="4"/>
      <c r="W91" s="4"/>
    </row>
    <row r="92" spans="1:245">
      <c r="A92" s="4">
        <v>50</v>
      </c>
      <c r="B92" s="4">
        <v>0</v>
      </c>
      <c r="C92" s="4">
        <v>0</v>
      </c>
      <c r="D92" s="4">
        <v>1</v>
      </c>
      <c r="E92" s="4">
        <v>222</v>
      </c>
      <c r="F92" s="4">
        <f>ROUND(Source!AO88,O92)</f>
        <v>0</v>
      </c>
      <c r="G92" s="4" t="s">
        <v>85</v>
      </c>
      <c r="H92" s="4" t="s">
        <v>86</v>
      </c>
      <c r="I92" s="4"/>
      <c r="J92" s="4"/>
      <c r="K92" s="4">
        <v>222</v>
      </c>
      <c r="L92" s="4">
        <v>3</v>
      </c>
      <c r="M92" s="4">
        <v>3</v>
      </c>
      <c r="N92" s="4" t="s">
        <v>3</v>
      </c>
      <c r="O92" s="4">
        <v>2</v>
      </c>
      <c r="P92" s="4"/>
      <c r="Q92" s="4"/>
      <c r="R92" s="4"/>
      <c r="S92" s="4"/>
      <c r="T92" s="4"/>
      <c r="U92" s="4"/>
      <c r="V92" s="4"/>
      <c r="W92" s="4"/>
    </row>
    <row r="93" spans="1:245">
      <c r="A93" s="4">
        <v>50</v>
      </c>
      <c r="B93" s="4">
        <v>0</v>
      </c>
      <c r="C93" s="4">
        <v>0</v>
      </c>
      <c r="D93" s="4">
        <v>1</v>
      </c>
      <c r="E93" s="4">
        <v>225</v>
      </c>
      <c r="F93" s="4">
        <f>ROUND(Source!AV88,O93)</f>
        <v>210735.84</v>
      </c>
      <c r="G93" s="4" t="s">
        <v>87</v>
      </c>
      <c r="H93" s="4" t="s">
        <v>88</v>
      </c>
      <c r="I93" s="4"/>
      <c r="J93" s="4"/>
      <c r="K93" s="4">
        <v>225</v>
      </c>
      <c r="L93" s="4">
        <v>4</v>
      </c>
      <c r="M93" s="4">
        <v>3</v>
      </c>
      <c r="N93" s="4" t="s">
        <v>3</v>
      </c>
      <c r="O93" s="4">
        <v>2</v>
      </c>
      <c r="P93" s="4"/>
      <c r="Q93" s="4"/>
      <c r="R93" s="4"/>
      <c r="S93" s="4"/>
      <c r="T93" s="4"/>
      <c r="U93" s="4"/>
      <c r="V93" s="4"/>
      <c r="W93" s="4"/>
    </row>
    <row r="94" spans="1:245">
      <c r="A94" s="4">
        <v>50</v>
      </c>
      <c r="B94" s="4">
        <v>0</v>
      </c>
      <c r="C94" s="4">
        <v>0</v>
      </c>
      <c r="D94" s="4">
        <v>1</v>
      </c>
      <c r="E94" s="4">
        <v>226</v>
      </c>
      <c r="F94" s="4">
        <f>ROUND(Source!AW88,O94)</f>
        <v>210735.84</v>
      </c>
      <c r="G94" s="4" t="s">
        <v>89</v>
      </c>
      <c r="H94" s="4" t="s">
        <v>90</v>
      </c>
      <c r="I94" s="4"/>
      <c r="J94" s="4"/>
      <c r="K94" s="4">
        <v>226</v>
      </c>
      <c r="L94" s="4">
        <v>5</v>
      </c>
      <c r="M94" s="4">
        <v>3</v>
      </c>
      <c r="N94" s="4" t="s">
        <v>3</v>
      </c>
      <c r="O94" s="4">
        <v>2</v>
      </c>
      <c r="P94" s="4"/>
      <c r="Q94" s="4"/>
      <c r="R94" s="4"/>
      <c r="S94" s="4"/>
      <c r="T94" s="4"/>
      <c r="U94" s="4"/>
      <c r="V94" s="4"/>
      <c r="W94" s="4"/>
    </row>
    <row r="95" spans="1:245">
      <c r="A95" s="4">
        <v>50</v>
      </c>
      <c r="B95" s="4">
        <v>0</v>
      </c>
      <c r="C95" s="4">
        <v>0</v>
      </c>
      <c r="D95" s="4">
        <v>1</v>
      </c>
      <c r="E95" s="4">
        <v>227</v>
      </c>
      <c r="F95" s="4">
        <f>ROUND(Source!AX88,O95)</f>
        <v>0</v>
      </c>
      <c r="G95" s="4" t="s">
        <v>91</v>
      </c>
      <c r="H95" s="4" t="s">
        <v>92</v>
      </c>
      <c r="I95" s="4"/>
      <c r="J95" s="4"/>
      <c r="K95" s="4">
        <v>227</v>
      </c>
      <c r="L95" s="4">
        <v>6</v>
      </c>
      <c r="M95" s="4">
        <v>3</v>
      </c>
      <c r="N95" s="4" t="s">
        <v>3</v>
      </c>
      <c r="O95" s="4">
        <v>2</v>
      </c>
      <c r="P95" s="4"/>
      <c r="Q95" s="4"/>
      <c r="R95" s="4"/>
      <c r="S95" s="4"/>
      <c r="T95" s="4"/>
      <c r="U95" s="4"/>
      <c r="V95" s="4"/>
      <c r="W95" s="4"/>
    </row>
    <row r="96" spans="1:245">
      <c r="A96" s="4">
        <v>50</v>
      </c>
      <c r="B96" s="4">
        <v>0</v>
      </c>
      <c r="C96" s="4">
        <v>0</v>
      </c>
      <c r="D96" s="4">
        <v>1</v>
      </c>
      <c r="E96" s="4">
        <v>228</v>
      </c>
      <c r="F96" s="4">
        <f>ROUND(Source!AY88,O96)</f>
        <v>210735.84</v>
      </c>
      <c r="G96" s="4" t="s">
        <v>93</v>
      </c>
      <c r="H96" s="4" t="s">
        <v>94</v>
      </c>
      <c r="I96" s="4"/>
      <c r="J96" s="4"/>
      <c r="K96" s="4">
        <v>228</v>
      </c>
      <c r="L96" s="4">
        <v>7</v>
      </c>
      <c r="M96" s="4">
        <v>3</v>
      </c>
      <c r="N96" s="4" t="s">
        <v>3</v>
      </c>
      <c r="O96" s="4">
        <v>2</v>
      </c>
      <c r="P96" s="4"/>
      <c r="Q96" s="4"/>
      <c r="R96" s="4"/>
      <c r="S96" s="4"/>
      <c r="T96" s="4"/>
      <c r="U96" s="4"/>
      <c r="V96" s="4"/>
      <c r="W96" s="4"/>
    </row>
    <row r="97" spans="1:23">
      <c r="A97" s="4">
        <v>50</v>
      </c>
      <c r="B97" s="4">
        <v>0</v>
      </c>
      <c r="C97" s="4">
        <v>0</v>
      </c>
      <c r="D97" s="4">
        <v>1</v>
      </c>
      <c r="E97" s="4">
        <v>216</v>
      </c>
      <c r="F97" s="4">
        <f>ROUND(Source!AP88,O97)</f>
        <v>0</v>
      </c>
      <c r="G97" s="4" t="s">
        <v>95</v>
      </c>
      <c r="H97" s="4" t="s">
        <v>96</v>
      </c>
      <c r="I97" s="4"/>
      <c r="J97" s="4"/>
      <c r="K97" s="4">
        <v>216</v>
      </c>
      <c r="L97" s="4">
        <v>8</v>
      </c>
      <c r="M97" s="4">
        <v>3</v>
      </c>
      <c r="N97" s="4" t="s">
        <v>3</v>
      </c>
      <c r="O97" s="4">
        <v>2</v>
      </c>
      <c r="P97" s="4"/>
      <c r="Q97" s="4"/>
      <c r="R97" s="4"/>
      <c r="S97" s="4"/>
      <c r="T97" s="4"/>
      <c r="U97" s="4"/>
      <c r="V97" s="4"/>
      <c r="W97" s="4"/>
    </row>
    <row r="98" spans="1:23">
      <c r="A98" s="4">
        <v>50</v>
      </c>
      <c r="B98" s="4">
        <v>0</v>
      </c>
      <c r="C98" s="4">
        <v>0</v>
      </c>
      <c r="D98" s="4">
        <v>1</v>
      </c>
      <c r="E98" s="4">
        <v>223</v>
      </c>
      <c r="F98" s="4">
        <f>ROUND(Source!AQ88,O98)</f>
        <v>0</v>
      </c>
      <c r="G98" s="4" t="s">
        <v>97</v>
      </c>
      <c r="H98" s="4" t="s">
        <v>98</v>
      </c>
      <c r="I98" s="4"/>
      <c r="J98" s="4"/>
      <c r="K98" s="4">
        <v>223</v>
      </c>
      <c r="L98" s="4">
        <v>9</v>
      </c>
      <c r="M98" s="4">
        <v>3</v>
      </c>
      <c r="N98" s="4" t="s">
        <v>3</v>
      </c>
      <c r="O98" s="4">
        <v>2</v>
      </c>
      <c r="P98" s="4"/>
      <c r="Q98" s="4"/>
      <c r="R98" s="4"/>
      <c r="S98" s="4"/>
      <c r="T98" s="4"/>
      <c r="U98" s="4"/>
      <c r="V98" s="4"/>
      <c r="W98" s="4"/>
    </row>
    <row r="99" spans="1:23">
      <c r="A99" s="4">
        <v>50</v>
      </c>
      <c r="B99" s="4">
        <v>0</v>
      </c>
      <c r="C99" s="4">
        <v>0</v>
      </c>
      <c r="D99" s="4">
        <v>1</v>
      </c>
      <c r="E99" s="4">
        <v>229</v>
      </c>
      <c r="F99" s="4">
        <f>ROUND(Source!AZ88,O99)</f>
        <v>0</v>
      </c>
      <c r="G99" s="4" t="s">
        <v>99</v>
      </c>
      <c r="H99" s="4" t="s">
        <v>100</v>
      </c>
      <c r="I99" s="4"/>
      <c r="J99" s="4"/>
      <c r="K99" s="4">
        <v>229</v>
      </c>
      <c r="L99" s="4">
        <v>10</v>
      </c>
      <c r="M99" s="4">
        <v>3</v>
      </c>
      <c r="N99" s="4" t="s">
        <v>3</v>
      </c>
      <c r="O99" s="4">
        <v>2</v>
      </c>
      <c r="P99" s="4"/>
      <c r="Q99" s="4"/>
      <c r="R99" s="4"/>
      <c r="S99" s="4"/>
      <c r="T99" s="4"/>
      <c r="U99" s="4"/>
      <c r="V99" s="4"/>
      <c r="W99" s="4"/>
    </row>
    <row r="100" spans="1:23">
      <c r="A100" s="4">
        <v>50</v>
      </c>
      <c r="B100" s="4">
        <v>0</v>
      </c>
      <c r="C100" s="4">
        <v>0</v>
      </c>
      <c r="D100" s="4">
        <v>1</v>
      </c>
      <c r="E100" s="4">
        <v>203</v>
      </c>
      <c r="F100" s="4">
        <f>ROUND(Source!Q88,O100)</f>
        <v>0</v>
      </c>
      <c r="G100" s="4" t="s">
        <v>101</v>
      </c>
      <c r="H100" s="4" t="s">
        <v>102</v>
      </c>
      <c r="I100" s="4"/>
      <c r="J100" s="4"/>
      <c r="K100" s="4">
        <v>203</v>
      </c>
      <c r="L100" s="4">
        <v>11</v>
      </c>
      <c r="M100" s="4">
        <v>3</v>
      </c>
      <c r="N100" s="4" t="s">
        <v>3</v>
      </c>
      <c r="O100" s="4">
        <v>2</v>
      </c>
      <c r="P100" s="4"/>
      <c r="Q100" s="4"/>
      <c r="R100" s="4"/>
      <c r="S100" s="4"/>
      <c r="T100" s="4"/>
      <c r="U100" s="4"/>
      <c r="V100" s="4"/>
      <c r="W100" s="4"/>
    </row>
    <row r="101" spans="1:23">
      <c r="A101" s="4">
        <v>50</v>
      </c>
      <c r="B101" s="4">
        <v>0</v>
      </c>
      <c r="C101" s="4">
        <v>0</v>
      </c>
      <c r="D101" s="4">
        <v>1</v>
      </c>
      <c r="E101" s="4">
        <v>231</v>
      </c>
      <c r="F101" s="4">
        <f>ROUND(Source!BB88,O101)</f>
        <v>0</v>
      </c>
      <c r="G101" s="4" t="s">
        <v>103</v>
      </c>
      <c r="H101" s="4" t="s">
        <v>104</v>
      </c>
      <c r="I101" s="4"/>
      <c r="J101" s="4"/>
      <c r="K101" s="4">
        <v>231</v>
      </c>
      <c r="L101" s="4">
        <v>12</v>
      </c>
      <c r="M101" s="4">
        <v>3</v>
      </c>
      <c r="N101" s="4" t="s">
        <v>3</v>
      </c>
      <c r="O101" s="4">
        <v>2</v>
      </c>
      <c r="P101" s="4"/>
      <c r="Q101" s="4"/>
      <c r="R101" s="4"/>
      <c r="S101" s="4"/>
      <c r="T101" s="4"/>
      <c r="U101" s="4"/>
      <c r="V101" s="4"/>
      <c r="W101" s="4"/>
    </row>
    <row r="102" spans="1:23">
      <c r="A102" s="4">
        <v>50</v>
      </c>
      <c r="B102" s="4">
        <v>0</v>
      </c>
      <c r="C102" s="4">
        <v>0</v>
      </c>
      <c r="D102" s="4">
        <v>1</v>
      </c>
      <c r="E102" s="4">
        <v>204</v>
      </c>
      <c r="F102" s="4">
        <f>ROUND(Source!R88,O102)</f>
        <v>0</v>
      </c>
      <c r="G102" s="4" t="s">
        <v>105</v>
      </c>
      <c r="H102" s="4" t="s">
        <v>106</v>
      </c>
      <c r="I102" s="4"/>
      <c r="J102" s="4"/>
      <c r="K102" s="4">
        <v>204</v>
      </c>
      <c r="L102" s="4">
        <v>13</v>
      </c>
      <c r="M102" s="4">
        <v>3</v>
      </c>
      <c r="N102" s="4" t="s">
        <v>3</v>
      </c>
      <c r="O102" s="4">
        <v>2</v>
      </c>
      <c r="P102" s="4"/>
      <c r="Q102" s="4"/>
      <c r="R102" s="4"/>
      <c r="S102" s="4"/>
      <c r="T102" s="4"/>
      <c r="U102" s="4"/>
      <c r="V102" s="4"/>
      <c r="W102" s="4"/>
    </row>
    <row r="103" spans="1:23">
      <c r="A103" s="4">
        <v>50</v>
      </c>
      <c r="B103" s="4">
        <v>0</v>
      </c>
      <c r="C103" s="4">
        <v>0</v>
      </c>
      <c r="D103" s="4">
        <v>1</v>
      </c>
      <c r="E103" s="4">
        <v>205</v>
      </c>
      <c r="F103" s="4">
        <f>ROUND(Source!S88,O103)</f>
        <v>0</v>
      </c>
      <c r="G103" s="4" t="s">
        <v>107</v>
      </c>
      <c r="H103" s="4" t="s">
        <v>108</v>
      </c>
      <c r="I103" s="4"/>
      <c r="J103" s="4"/>
      <c r="K103" s="4">
        <v>205</v>
      </c>
      <c r="L103" s="4">
        <v>14</v>
      </c>
      <c r="M103" s="4">
        <v>3</v>
      </c>
      <c r="N103" s="4" t="s">
        <v>3</v>
      </c>
      <c r="O103" s="4">
        <v>2</v>
      </c>
      <c r="P103" s="4"/>
      <c r="Q103" s="4"/>
      <c r="R103" s="4"/>
      <c r="S103" s="4"/>
      <c r="T103" s="4"/>
      <c r="U103" s="4"/>
      <c r="V103" s="4"/>
      <c r="W103" s="4"/>
    </row>
    <row r="104" spans="1:23">
      <c r="A104" s="4">
        <v>50</v>
      </c>
      <c r="B104" s="4">
        <v>0</v>
      </c>
      <c r="C104" s="4">
        <v>0</v>
      </c>
      <c r="D104" s="4">
        <v>1</v>
      </c>
      <c r="E104" s="4">
        <v>232</v>
      </c>
      <c r="F104" s="4">
        <f>ROUND(Source!BC88,O104)</f>
        <v>0</v>
      </c>
      <c r="G104" s="4" t="s">
        <v>109</v>
      </c>
      <c r="H104" s="4" t="s">
        <v>110</v>
      </c>
      <c r="I104" s="4"/>
      <c r="J104" s="4"/>
      <c r="K104" s="4">
        <v>232</v>
      </c>
      <c r="L104" s="4">
        <v>15</v>
      </c>
      <c r="M104" s="4">
        <v>3</v>
      </c>
      <c r="N104" s="4" t="s">
        <v>3</v>
      </c>
      <c r="O104" s="4">
        <v>2</v>
      </c>
      <c r="P104" s="4"/>
      <c r="Q104" s="4"/>
      <c r="R104" s="4"/>
      <c r="S104" s="4"/>
      <c r="T104" s="4"/>
      <c r="U104" s="4"/>
      <c r="V104" s="4"/>
      <c r="W104" s="4"/>
    </row>
    <row r="105" spans="1:23">
      <c r="A105" s="4">
        <v>50</v>
      </c>
      <c r="B105" s="4">
        <v>0</v>
      </c>
      <c r="C105" s="4">
        <v>0</v>
      </c>
      <c r="D105" s="4">
        <v>1</v>
      </c>
      <c r="E105" s="4">
        <v>214</v>
      </c>
      <c r="F105" s="4">
        <f>ROUND(Source!AS88,O105)</f>
        <v>210735.84</v>
      </c>
      <c r="G105" s="4" t="s">
        <v>111</v>
      </c>
      <c r="H105" s="4" t="s">
        <v>112</v>
      </c>
      <c r="I105" s="4"/>
      <c r="J105" s="4"/>
      <c r="K105" s="4">
        <v>214</v>
      </c>
      <c r="L105" s="4">
        <v>16</v>
      </c>
      <c r="M105" s="4">
        <v>3</v>
      </c>
      <c r="N105" s="4" t="s">
        <v>3</v>
      </c>
      <c r="O105" s="4">
        <v>2</v>
      </c>
      <c r="P105" s="4"/>
      <c r="Q105" s="4"/>
      <c r="R105" s="4"/>
      <c r="S105" s="4"/>
      <c r="T105" s="4"/>
      <c r="U105" s="4"/>
      <c r="V105" s="4"/>
      <c r="W105" s="4"/>
    </row>
    <row r="106" spans="1:23">
      <c r="A106" s="4">
        <v>50</v>
      </c>
      <c r="B106" s="4">
        <v>0</v>
      </c>
      <c r="C106" s="4">
        <v>0</v>
      </c>
      <c r="D106" s="4">
        <v>1</v>
      </c>
      <c r="E106" s="4">
        <v>215</v>
      </c>
      <c r="F106" s="4">
        <f>ROUND(Source!AT88,O106)</f>
        <v>0</v>
      </c>
      <c r="G106" s="4" t="s">
        <v>113</v>
      </c>
      <c r="H106" s="4" t="s">
        <v>114</v>
      </c>
      <c r="I106" s="4"/>
      <c r="J106" s="4"/>
      <c r="K106" s="4">
        <v>215</v>
      </c>
      <c r="L106" s="4">
        <v>17</v>
      </c>
      <c r="M106" s="4">
        <v>3</v>
      </c>
      <c r="N106" s="4" t="s">
        <v>3</v>
      </c>
      <c r="O106" s="4">
        <v>2</v>
      </c>
      <c r="P106" s="4"/>
      <c r="Q106" s="4"/>
      <c r="R106" s="4"/>
      <c r="S106" s="4"/>
      <c r="T106" s="4"/>
      <c r="U106" s="4"/>
      <c r="V106" s="4"/>
      <c r="W106" s="4"/>
    </row>
    <row r="107" spans="1:23">
      <c r="A107" s="4">
        <v>50</v>
      </c>
      <c r="B107" s="4">
        <v>0</v>
      </c>
      <c r="C107" s="4">
        <v>0</v>
      </c>
      <c r="D107" s="4">
        <v>1</v>
      </c>
      <c r="E107" s="4">
        <v>217</v>
      </c>
      <c r="F107" s="4">
        <f>ROUND(Source!AU88,O107)</f>
        <v>0</v>
      </c>
      <c r="G107" s="4" t="s">
        <v>115</v>
      </c>
      <c r="H107" s="4" t="s">
        <v>116</v>
      </c>
      <c r="I107" s="4"/>
      <c r="J107" s="4"/>
      <c r="K107" s="4">
        <v>217</v>
      </c>
      <c r="L107" s="4">
        <v>18</v>
      </c>
      <c r="M107" s="4">
        <v>3</v>
      </c>
      <c r="N107" s="4" t="s">
        <v>3</v>
      </c>
      <c r="O107" s="4">
        <v>2</v>
      </c>
      <c r="P107" s="4"/>
      <c r="Q107" s="4"/>
      <c r="R107" s="4"/>
      <c r="S107" s="4"/>
      <c r="T107" s="4"/>
      <c r="U107" s="4"/>
      <c r="V107" s="4"/>
      <c r="W107" s="4"/>
    </row>
    <row r="108" spans="1:23">
      <c r="A108" s="4">
        <v>50</v>
      </c>
      <c r="B108" s="4">
        <v>0</v>
      </c>
      <c r="C108" s="4">
        <v>0</v>
      </c>
      <c r="D108" s="4">
        <v>1</v>
      </c>
      <c r="E108" s="4">
        <v>230</v>
      </c>
      <c r="F108" s="4">
        <f>ROUND(Source!BA88,O108)</f>
        <v>0</v>
      </c>
      <c r="G108" s="4" t="s">
        <v>117</v>
      </c>
      <c r="H108" s="4" t="s">
        <v>118</v>
      </c>
      <c r="I108" s="4"/>
      <c r="J108" s="4"/>
      <c r="K108" s="4">
        <v>230</v>
      </c>
      <c r="L108" s="4">
        <v>19</v>
      </c>
      <c r="M108" s="4">
        <v>3</v>
      </c>
      <c r="N108" s="4" t="s">
        <v>3</v>
      </c>
      <c r="O108" s="4">
        <v>2</v>
      </c>
      <c r="P108" s="4"/>
      <c r="Q108" s="4"/>
      <c r="R108" s="4"/>
      <c r="S108" s="4"/>
      <c r="T108" s="4"/>
      <c r="U108" s="4"/>
      <c r="V108" s="4"/>
      <c r="W108" s="4"/>
    </row>
    <row r="109" spans="1:23">
      <c r="A109" s="4">
        <v>50</v>
      </c>
      <c r="B109" s="4">
        <v>0</v>
      </c>
      <c r="C109" s="4">
        <v>0</v>
      </c>
      <c r="D109" s="4">
        <v>1</v>
      </c>
      <c r="E109" s="4">
        <v>206</v>
      </c>
      <c r="F109" s="4">
        <f>ROUND(Source!T88,O109)</f>
        <v>0</v>
      </c>
      <c r="G109" s="4" t="s">
        <v>119</v>
      </c>
      <c r="H109" s="4" t="s">
        <v>120</v>
      </c>
      <c r="I109" s="4"/>
      <c r="J109" s="4"/>
      <c r="K109" s="4">
        <v>206</v>
      </c>
      <c r="L109" s="4">
        <v>20</v>
      </c>
      <c r="M109" s="4">
        <v>3</v>
      </c>
      <c r="N109" s="4" t="s">
        <v>3</v>
      </c>
      <c r="O109" s="4">
        <v>2</v>
      </c>
      <c r="P109" s="4"/>
      <c r="Q109" s="4"/>
      <c r="R109" s="4"/>
      <c r="S109" s="4"/>
      <c r="T109" s="4"/>
      <c r="U109" s="4"/>
      <c r="V109" s="4"/>
      <c r="W109" s="4"/>
    </row>
    <row r="110" spans="1:23">
      <c r="A110" s="4">
        <v>50</v>
      </c>
      <c r="B110" s="4">
        <v>0</v>
      </c>
      <c r="C110" s="4">
        <v>0</v>
      </c>
      <c r="D110" s="4">
        <v>1</v>
      </c>
      <c r="E110" s="4">
        <v>207</v>
      </c>
      <c r="F110" s="4">
        <f>Source!U88</f>
        <v>0</v>
      </c>
      <c r="G110" s="4" t="s">
        <v>121</v>
      </c>
      <c r="H110" s="4" t="s">
        <v>122</v>
      </c>
      <c r="I110" s="4"/>
      <c r="J110" s="4"/>
      <c r="K110" s="4">
        <v>207</v>
      </c>
      <c r="L110" s="4">
        <v>21</v>
      </c>
      <c r="M110" s="4">
        <v>3</v>
      </c>
      <c r="N110" s="4" t="s">
        <v>3</v>
      </c>
      <c r="O110" s="4">
        <v>-1</v>
      </c>
      <c r="P110" s="4"/>
      <c r="Q110" s="4"/>
      <c r="R110" s="4"/>
      <c r="S110" s="4"/>
      <c r="T110" s="4"/>
      <c r="U110" s="4"/>
      <c r="V110" s="4"/>
      <c r="W110" s="4"/>
    </row>
    <row r="111" spans="1:23">
      <c r="A111" s="4">
        <v>50</v>
      </c>
      <c r="B111" s="4">
        <v>0</v>
      </c>
      <c r="C111" s="4">
        <v>0</v>
      </c>
      <c r="D111" s="4">
        <v>1</v>
      </c>
      <c r="E111" s="4">
        <v>208</v>
      </c>
      <c r="F111" s="4">
        <f>Source!V88</f>
        <v>0</v>
      </c>
      <c r="G111" s="4" t="s">
        <v>123</v>
      </c>
      <c r="H111" s="4" t="s">
        <v>124</v>
      </c>
      <c r="I111" s="4"/>
      <c r="J111" s="4"/>
      <c r="K111" s="4">
        <v>208</v>
      </c>
      <c r="L111" s="4">
        <v>22</v>
      </c>
      <c r="M111" s="4">
        <v>3</v>
      </c>
      <c r="N111" s="4" t="s">
        <v>3</v>
      </c>
      <c r="O111" s="4">
        <v>-1</v>
      </c>
      <c r="P111" s="4"/>
      <c r="Q111" s="4"/>
      <c r="R111" s="4"/>
      <c r="S111" s="4"/>
      <c r="T111" s="4"/>
      <c r="U111" s="4"/>
      <c r="V111" s="4"/>
      <c r="W111" s="4"/>
    </row>
    <row r="112" spans="1:23">
      <c r="A112" s="4">
        <v>50</v>
      </c>
      <c r="B112" s="4">
        <v>0</v>
      </c>
      <c r="C112" s="4">
        <v>0</v>
      </c>
      <c r="D112" s="4">
        <v>1</v>
      </c>
      <c r="E112" s="4">
        <v>209</v>
      </c>
      <c r="F112" s="4">
        <f>ROUND(Source!W88,O112)</f>
        <v>0</v>
      </c>
      <c r="G112" s="4" t="s">
        <v>125</v>
      </c>
      <c r="H112" s="4" t="s">
        <v>126</v>
      </c>
      <c r="I112" s="4"/>
      <c r="J112" s="4"/>
      <c r="K112" s="4">
        <v>209</v>
      </c>
      <c r="L112" s="4">
        <v>23</v>
      </c>
      <c r="M112" s="4">
        <v>3</v>
      </c>
      <c r="N112" s="4" t="s">
        <v>3</v>
      </c>
      <c r="O112" s="4">
        <v>2</v>
      </c>
      <c r="P112" s="4"/>
      <c r="Q112" s="4"/>
      <c r="R112" s="4"/>
      <c r="S112" s="4"/>
      <c r="T112" s="4"/>
      <c r="U112" s="4"/>
      <c r="V112" s="4"/>
      <c r="W112" s="4"/>
    </row>
    <row r="113" spans="1:206">
      <c r="A113" s="4">
        <v>50</v>
      </c>
      <c r="B113" s="4">
        <v>0</v>
      </c>
      <c r="C113" s="4">
        <v>0</v>
      </c>
      <c r="D113" s="4">
        <v>1</v>
      </c>
      <c r="E113" s="4">
        <v>210</v>
      </c>
      <c r="F113" s="4">
        <f>ROUND(Source!X88,O113)</f>
        <v>0</v>
      </c>
      <c r="G113" s="4" t="s">
        <v>127</v>
      </c>
      <c r="H113" s="4" t="s">
        <v>128</v>
      </c>
      <c r="I113" s="4"/>
      <c r="J113" s="4"/>
      <c r="K113" s="4">
        <v>210</v>
      </c>
      <c r="L113" s="4">
        <v>24</v>
      </c>
      <c r="M113" s="4">
        <v>3</v>
      </c>
      <c r="N113" s="4" t="s">
        <v>3</v>
      </c>
      <c r="O113" s="4">
        <v>2</v>
      </c>
      <c r="P113" s="4"/>
      <c r="Q113" s="4"/>
      <c r="R113" s="4"/>
      <c r="S113" s="4"/>
      <c r="T113" s="4"/>
      <c r="U113" s="4"/>
      <c r="V113" s="4"/>
      <c r="W113" s="4"/>
    </row>
    <row r="114" spans="1:206">
      <c r="A114" s="4">
        <v>50</v>
      </c>
      <c r="B114" s="4">
        <v>0</v>
      </c>
      <c r="C114" s="4">
        <v>0</v>
      </c>
      <c r="D114" s="4">
        <v>1</v>
      </c>
      <c r="E114" s="4">
        <v>211</v>
      </c>
      <c r="F114" s="4">
        <f>ROUND(Source!Y88,O114)</f>
        <v>0</v>
      </c>
      <c r="G114" s="4" t="s">
        <v>129</v>
      </c>
      <c r="H114" s="4" t="s">
        <v>130</v>
      </c>
      <c r="I114" s="4"/>
      <c r="J114" s="4"/>
      <c r="K114" s="4">
        <v>211</v>
      </c>
      <c r="L114" s="4">
        <v>25</v>
      </c>
      <c r="M114" s="4">
        <v>3</v>
      </c>
      <c r="N114" s="4" t="s">
        <v>3</v>
      </c>
      <c r="O114" s="4">
        <v>2</v>
      </c>
      <c r="P114" s="4"/>
      <c r="Q114" s="4"/>
      <c r="R114" s="4"/>
      <c r="S114" s="4"/>
      <c r="T114" s="4"/>
      <c r="U114" s="4"/>
      <c r="V114" s="4"/>
      <c r="W114" s="4"/>
    </row>
    <row r="115" spans="1:206">
      <c r="A115" s="4">
        <v>50</v>
      </c>
      <c r="B115" s="4">
        <v>0</v>
      </c>
      <c r="C115" s="4">
        <v>0</v>
      </c>
      <c r="D115" s="4">
        <v>1</v>
      </c>
      <c r="E115" s="4">
        <v>224</v>
      </c>
      <c r="F115" s="4">
        <f>ROUND(Source!AR88,O115)</f>
        <v>210735.84</v>
      </c>
      <c r="G115" s="4" t="s">
        <v>131</v>
      </c>
      <c r="H115" s="4" t="s">
        <v>132</v>
      </c>
      <c r="I115" s="4"/>
      <c r="J115" s="4"/>
      <c r="K115" s="4">
        <v>224</v>
      </c>
      <c r="L115" s="4">
        <v>26</v>
      </c>
      <c r="M115" s="4">
        <v>3</v>
      </c>
      <c r="N115" s="4" t="s">
        <v>3</v>
      </c>
      <c r="O115" s="4">
        <v>2</v>
      </c>
      <c r="P115" s="4"/>
      <c r="Q115" s="4"/>
      <c r="R115" s="4"/>
      <c r="S115" s="4"/>
      <c r="T115" s="4"/>
      <c r="U115" s="4"/>
      <c r="V115" s="4"/>
      <c r="W115" s="4"/>
    </row>
    <row r="117" spans="1:206">
      <c r="A117" s="2">
        <v>51</v>
      </c>
      <c r="B117" s="2">
        <f>B20</f>
        <v>1</v>
      </c>
      <c r="C117" s="2">
        <f>A20</f>
        <v>3</v>
      </c>
      <c r="D117" s="2">
        <f>ROW(A20)</f>
        <v>20</v>
      </c>
      <c r="E117" s="2"/>
      <c r="F117" s="2" t="str">
        <f>IF(F20&lt;&gt;"",F20,"")</f>
        <v>Ремонт ТМ</v>
      </c>
      <c r="G117" s="2" t="str">
        <f>IF(G20&lt;&gt;"",G20,"")</f>
        <v>Ремонт ТМ</v>
      </c>
      <c r="H117" s="2">
        <v>0</v>
      </c>
      <c r="I117" s="2"/>
      <c r="J117" s="2"/>
      <c r="K117" s="2"/>
      <c r="L117" s="2"/>
      <c r="M117" s="2"/>
      <c r="N117" s="2"/>
      <c r="O117" s="2">
        <f t="shared" ref="O117:T117" si="110">ROUND(O44+O88+AB117,2)</f>
        <v>336805.39</v>
      </c>
      <c r="P117" s="2">
        <f t="shared" si="110"/>
        <v>210735.84</v>
      </c>
      <c r="Q117" s="2">
        <f t="shared" si="110"/>
        <v>0</v>
      </c>
      <c r="R117" s="2">
        <f t="shared" si="110"/>
        <v>0</v>
      </c>
      <c r="S117" s="2">
        <f t="shared" si="110"/>
        <v>126069.55</v>
      </c>
      <c r="T117" s="2">
        <f t="shared" si="110"/>
        <v>0</v>
      </c>
      <c r="U117" s="2">
        <f>U44+U88+AH117</f>
        <v>260.57</v>
      </c>
      <c r="V117" s="2">
        <f>V44+V88+AI117</f>
        <v>0</v>
      </c>
      <c r="W117" s="2">
        <f>ROUND(W44+W88+AJ117,2)</f>
        <v>0</v>
      </c>
      <c r="X117" s="2">
        <f>ROUND(X44+X88+AK117,2)</f>
        <v>0</v>
      </c>
      <c r="Y117" s="2">
        <f>ROUND(Y44+Y88+AL117,2)</f>
        <v>0</v>
      </c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>
        <f t="shared" ref="AO117:BC117" si="111">ROUND(AO44+AO88+BX117,2)</f>
        <v>0</v>
      </c>
      <c r="AP117" s="2">
        <f t="shared" si="111"/>
        <v>0</v>
      </c>
      <c r="AQ117" s="2">
        <f t="shared" si="111"/>
        <v>0</v>
      </c>
      <c r="AR117" s="2">
        <f t="shared" si="111"/>
        <v>336805.39</v>
      </c>
      <c r="AS117" s="2">
        <f t="shared" si="111"/>
        <v>336805.39</v>
      </c>
      <c r="AT117" s="2">
        <f t="shared" si="111"/>
        <v>0</v>
      </c>
      <c r="AU117" s="2">
        <f t="shared" si="111"/>
        <v>0</v>
      </c>
      <c r="AV117" s="2">
        <f t="shared" si="111"/>
        <v>210735.84</v>
      </c>
      <c r="AW117" s="2">
        <f t="shared" si="111"/>
        <v>210735.84</v>
      </c>
      <c r="AX117" s="2">
        <f t="shared" si="111"/>
        <v>0</v>
      </c>
      <c r="AY117" s="2">
        <f t="shared" si="111"/>
        <v>210735.84</v>
      </c>
      <c r="AZ117" s="2">
        <f t="shared" si="111"/>
        <v>0</v>
      </c>
      <c r="BA117" s="2">
        <f t="shared" si="111"/>
        <v>0</v>
      </c>
      <c r="BB117" s="2">
        <f t="shared" si="111"/>
        <v>0</v>
      </c>
      <c r="BC117" s="2">
        <f t="shared" si="111"/>
        <v>0</v>
      </c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>
        <v>0</v>
      </c>
    </row>
    <row r="119" spans="1:206">
      <c r="A119" s="4">
        <v>50</v>
      </c>
      <c r="B119" s="4">
        <v>0</v>
      </c>
      <c r="C119" s="4">
        <v>0</v>
      </c>
      <c r="D119" s="4">
        <v>1</v>
      </c>
      <c r="E119" s="4">
        <v>201</v>
      </c>
      <c r="F119" s="4">
        <f>ROUND(Source!O117,O119)</f>
        <v>336805.39</v>
      </c>
      <c r="G119" s="4" t="s">
        <v>81</v>
      </c>
      <c r="H119" s="4" t="s">
        <v>82</v>
      </c>
      <c r="I119" s="4"/>
      <c r="J119" s="4"/>
      <c r="K119" s="4">
        <v>201</v>
      </c>
      <c r="L119" s="4">
        <v>1</v>
      </c>
      <c r="M119" s="4">
        <v>3</v>
      </c>
      <c r="N119" s="4" t="s">
        <v>3</v>
      </c>
      <c r="O119" s="4">
        <v>2</v>
      </c>
      <c r="P119" s="4"/>
      <c r="Q119" s="4"/>
      <c r="R119" s="4"/>
      <c r="S119" s="4"/>
      <c r="T119" s="4"/>
      <c r="U119" s="4"/>
      <c r="V119" s="4"/>
      <c r="W119" s="4"/>
    </row>
    <row r="120" spans="1:206">
      <c r="A120" s="4">
        <v>50</v>
      </c>
      <c r="B120" s="4">
        <v>0</v>
      </c>
      <c r="C120" s="4">
        <v>0</v>
      </c>
      <c r="D120" s="4">
        <v>1</v>
      </c>
      <c r="E120" s="4">
        <v>202</v>
      </c>
      <c r="F120" s="4">
        <f>ROUND(Source!P117,O120)</f>
        <v>210735.84</v>
      </c>
      <c r="G120" s="4" t="s">
        <v>83</v>
      </c>
      <c r="H120" s="4" t="s">
        <v>84</v>
      </c>
      <c r="I120" s="4"/>
      <c r="J120" s="4"/>
      <c r="K120" s="4">
        <v>202</v>
      </c>
      <c r="L120" s="4">
        <v>2</v>
      </c>
      <c r="M120" s="4">
        <v>3</v>
      </c>
      <c r="N120" s="4" t="s">
        <v>3</v>
      </c>
      <c r="O120" s="4">
        <v>2</v>
      </c>
      <c r="P120" s="4"/>
      <c r="Q120" s="4"/>
      <c r="R120" s="4"/>
      <c r="S120" s="4"/>
      <c r="T120" s="4"/>
      <c r="U120" s="4"/>
      <c r="V120" s="4"/>
      <c r="W120" s="4"/>
    </row>
    <row r="121" spans="1:206">
      <c r="A121" s="4">
        <v>50</v>
      </c>
      <c r="B121" s="4">
        <v>0</v>
      </c>
      <c r="C121" s="4">
        <v>0</v>
      </c>
      <c r="D121" s="4">
        <v>1</v>
      </c>
      <c r="E121" s="4">
        <v>222</v>
      </c>
      <c r="F121" s="4">
        <f>ROUND(Source!AO117,O121)</f>
        <v>0</v>
      </c>
      <c r="G121" s="4" t="s">
        <v>85</v>
      </c>
      <c r="H121" s="4" t="s">
        <v>86</v>
      </c>
      <c r="I121" s="4"/>
      <c r="J121" s="4"/>
      <c r="K121" s="4">
        <v>222</v>
      </c>
      <c r="L121" s="4">
        <v>3</v>
      </c>
      <c r="M121" s="4">
        <v>3</v>
      </c>
      <c r="N121" s="4" t="s">
        <v>3</v>
      </c>
      <c r="O121" s="4">
        <v>2</v>
      </c>
      <c r="P121" s="4"/>
      <c r="Q121" s="4"/>
      <c r="R121" s="4"/>
      <c r="S121" s="4"/>
      <c r="T121" s="4"/>
      <c r="U121" s="4"/>
      <c r="V121" s="4"/>
      <c r="W121" s="4"/>
    </row>
    <row r="122" spans="1:206">
      <c r="A122" s="4">
        <v>50</v>
      </c>
      <c r="B122" s="4">
        <v>0</v>
      </c>
      <c r="C122" s="4">
        <v>0</v>
      </c>
      <c r="D122" s="4">
        <v>1</v>
      </c>
      <c r="E122" s="4">
        <v>225</v>
      </c>
      <c r="F122" s="4">
        <f>ROUND(Source!AV117,O122)</f>
        <v>210735.84</v>
      </c>
      <c r="G122" s="4" t="s">
        <v>87</v>
      </c>
      <c r="H122" s="4" t="s">
        <v>88</v>
      </c>
      <c r="I122" s="4"/>
      <c r="J122" s="4"/>
      <c r="K122" s="4">
        <v>225</v>
      </c>
      <c r="L122" s="4">
        <v>4</v>
      </c>
      <c r="M122" s="4">
        <v>3</v>
      </c>
      <c r="N122" s="4" t="s">
        <v>3</v>
      </c>
      <c r="O122" s="4">
        <v>2</v>
      </c>
      <c r="P122" s="4"/>
      <c r="Q122" s="4"/>
      <c r="R122" s="4"/>
      <c r="S122" s="4"/>
      <c r="T122" s="4"/>
      <c r="U122" s="4"/>
      <c r="V122" s="4"/>
      <c r="W122" s="4"/>
    </row>
    <row r="123" spans="1:206">
      <c r="A123" s="4">
        <v>50</v>
      </c>
      <c r="B123" s="4">
        <v>0</v>
      </c>
      <c r="C123" s="4">
        <v>0</v>
      </c>
      <c r="D123" s="4">
        <v>1</v>
      </c>
      <c r="E123" s="4">
        <v>226</v>
      </c>
      <c r="F123" s="4">
        <f>ROUND(Source!AW117,O123)</f>
        <v>210735.84</v>
      </c>
      <c r="G123" s="4" t="s">
        <v>89</v>
      </c>
      <c r="H123" s="4" t="s">
        <v>90</v>
      </c>
      <c r="I123" s="4"/>
      <c r="J123" s="4"/>
      <c r="K123" s="4">
        <v>226</v>
      </c>
      <c r="L123" s="4">
        <v>5</v>
      </c>
      <c r="M123" s="4">
        <v>3</v>
      </c>
      <c r="N123" s="4" t="s">
        <v>3</v>
      </c>
      <c r="O123" s="4">
        <v>2</v>
      </c>
      <c r="P123" s="4"/>
      <c r="Q123" s="4"/>
      <c r="R123" s="4"/>
      <c r="S123" s="4"/>
      <c r="T123" s="4"/>
      <c r="U123" s="4"/>
      <c r="V123" s="4"/>
      <c r="W123" s="4"/>
    </row>
    <row r="124" spans="1:206">
      <c r="A124" s="4">
        <v>50</v>
      </c>
      <c r="B124" s="4">
        <v>0</v>
      </c>
      <c r="C124" s="4">
        <v>0</v>
      </c>
      <c r="D124" s="4">
        <v>1</v>
      </c>
      <c r="E124" s="4">
        <v>227</v>
      </c>
      <c r="F124" s="4">
        <f>ROUND(Source!AX117,O124)</f>
        <v>0</v>
      </c>
      <c r="G124" s="4" t="s">
        <v>91</v>
      </c>
      <c r="H124" s="4" t="s">
        <v>92</v>
      </c>
      <c r="I124" s="4"/>
      <c r="J124" s="4"/>
      <c r="K124" s="4">
        <v>227</v>
      </c>
      <c r="L124" s="4">
        <v>6</v>
      </c>
      <c r="M124" s="4">
        <v>3</v>
      </c>
      <c r="N124" s="4" t="s">
        <v>3</v>
      </c>
      <c r="O124" s="4">
        <v>2</v>
      </c>
      <c r="P124" s="4"/>
      <c r="Q124" s="4"/>
      <c r="R124" s="4"/>
      <c r="S124" s="4"/>
      <c r="T124" s="4"/>
      <c r="U124" s="4"/>
      <c r="V124" s="4"/>
      <c r="W124" s="4"/>
    </row>
    <row r="125" spans="1:206">
      <c r="A125" s="4">
        <v>50</v>
      </c>
      <c r="B125" s="4">
        <v>0</v>
      </c>
      <c r="C125" s="4">
        <v>0</v>
      </c>
      <c r="D125" s="4">
        <v>1</v>
      </c>
      <c r="E125" s="4">
        <v>228</v>
      </c>
      <c r="F125" s="4">
        <f>ROUND(Source!AY117,O125)</f>
        <v>210735.84</v>
      </c>
      <c r="G125" s="4" t="s">
        <v>93</v>
      </c>
      <c r="H125" s="4" t="s">
        <v>94</v>
      </c>
      <c r="I125" s="4"/>
      <c r="J125" s="4"/>
      <c r="K125" s="4">
        <v>228</v>
      </c>
      <c r="L125" s="4">
        <v>7</v>
      </c>
      <c r="M125" s="4">
        <v>3</v>
      </c>
      <c r="N125" s="4" t="s">
        <v>3</v>
      </c>
      <c r="O125" s="4">
        <v>2</v>
      </c>
      <c r="P125" s="4"/>
      <c r="Q125" s="4"/>
      <c r="R125" s="4"/>
      <c r="S125" s="4"/>
      <c r="T125" s="4"/>
      <c r="U125" s="4"/>
      <c r="V125" s="4"/>
      <c r="W125" s="4"/>
    </row>
    <row r="126" spans="1:206">
      <c r="A126" s="4">
        <v>50</v>
      </c>
      <c r="B126" s="4">
        <v>0</v>
      </c>
      <c r="C126" s="4">
        <v>0</v>
      </c>
      <c r="D126" s="4">
        <v>1</v>
      </c>
      <c r="E126" s="4">
        <v>216</v>
      </c>
      <c r="F126" s="4">
        <f>ROUND(Source!AP117,O126)</f>
        <v>0</v>
      </c>
      <c r="G126" s="4" t="s">
        <v>95</v>
      </c>
      <c r="H126" s="4" t="s">
        <v>96</v>
      </c>
      <c r="I126" s="4"/>
      <c r="J126" s="4"/>
      <c r="K126" s="4">
        <v>216</v>
      </c>
      <c r="L126" s="4">
        <v>8</v>
      </c>
      <c r="M126" s="4">
        <v>3</v>
      </c>
      <c r="N126" s="4" t="s">
        <v>3</v>
      </c>
      <c r="O126" s="4">
        <v>2</v>
      </c>
      <c r="P126" s="4"/>
      <c r="Q126" s="4"/>
      <c r="R126" s="4"/>
      <c r="S126" s="4"/>
      <c r="T126" s="4"/>
      <c r="U126" s="4"/>
      <c r="V126" s="4"/>
      <c r="W126" s="4"/>
    </row>
    <row r="127" spans="1:206">
      <c r="A127" s="4">
        <v>50</v>
      </c>
      <c r="B127" s="4">
        <v>0</v>
      </c>
      <c r="C127" s="4">
        <v>0</v>
      </c>
      <c r="D127" s="4">
        <v>1</v>
      </c>
      <c r="E127" s="4">
        <v>223</v>
      </c>
      <c r="F127" s="4">
        <f>ROUND(Source!AQ117,O127)</f>
        <v>0</v>
      </c>
      <c r="G127" s="4" t="s">
        <v>97</v>
      </c>
      <c r="H127" s="4" t="s">
        <v>98</v>
      </c>
      <c r="I127" s="4"/>
      <c r="J127" s="4"/>
      <c r="K127" s="4">
        <v>223</v>
      </c>
      <c r="L127" s="4">
        <v>9</v>
      </c>
      <c r="M127" s="4">
        <v>3</v>
      </c>
      <c r="N127" s="4" t="s">
        <v>3</v>
      </c>
      <c r="O127" s="4">
        <v>2</v>
      </c>
      <c r="P127" s="4"/>
      <c r="Q127" s="4"/>
      <c r="R127" s="4"/>
      <c r="S127" s="4"/>
      <c r="T127" s="4"/>
      <c r="U127" s="4"/>
      <c r="V127" s="4"/>
      <c r="W127" s="4"/>
    </row>
    <row r="128" spans="1:206">
      <c r="A128" s="4">
        <v>50</v>
      </c>
      <c r="B128" s="4">
        <v>0</v>
      </c>
      <c r="C128" s="4">
        <v>0</v>
      </c>
      <c r="D128" s="4">
        <v>1</v>
      </c>
      <c r="E128" s="4">
        <v>229</v>
      </c>
      <c r="F128" s="4">
        <f>ROUND(Source!AZ117,O128)</f>
        <v>0</v>
      </c>
      <c r="G128" s="4" t="s">
        <v>99</v>
      </c>
      <c r="H128" s="4" t="s">
        <v>100</v>
      </c>
      <c r="I128" s="4"/>
      <c r="J128" s="4"/>
      <c r="K128" s="4">
        <v>229</v>
      </c>
      <c r="L128" s="4">
        <v>10</v>
      </c>
      <c r="M128" s="4">
        <v>3</v>
      </c>
      <c r="N128" s="4" t="s">
        <v>3</v>
      </c>
      <c r="O128" s="4">
        <v>2</v>
      </c>
      <c r="P128" s="4"/>
      <c r="Q128" s="4"/>
      <c r="R128" s="4"/>
      <c r="S128" s="4"/>
      <c r="T128" s="4"/>
      <c r="U128" s="4"/>
      <c r="V128" s="4"/>
      <c r="W128" s="4"/>
    </row>
    <row r="129" spans="1:23">
      <c r="A129" s="4">
        <v>50</v>
      </c>
      <c r="B129" s="4">
        <v>0</v>
      </c>
      <c r="C129" s="4">
        <v>0</v>
      </c>
      <c r="D129" s="4">
        <v>1</v>
      </c>
      <c r="E129" s="4">
        <v>203</v>
      </c>
      <c r="F129" s="4">
        <f>ROUND(Source!Q117,O129)</f>
        <v>0</v>
      </c>
      <c r="G129" s="4" t="s">
        <v>101</v>
      </c>
      <c r="H129" s="4" t="s">
        <v>102</v>
      </c>
      <c r="I129" s="4"/>
      <c r="J129" s="4"/>
      <c r="K129" s="4">
        <v>203</v>
      </c>
      <c r="L129" s="4">
        <v>11</v>
      </c>
      <c r="M129" s="4">
        <v>3</v>
      </c>
      <c r="N129" s="4" t="s">
        <v>3</v>
      </c>
      <c r="O129" s="4">
        <v>2</v>
      </c>
      <c r="P129" s="4"/>
      <c r="Q129" s="4"/>
      <c r="R129" s="4"/>
      <c r="S129" s="4"/>
      <c r="T129" s="4"/>
      <c r="U129" s="4"/>
      <c r="V129" s="4"/>
      <c r="W129" s="4"/>
    </row>
    <row r="130" spans="1:23">
      <c r="A130" s="4">
        <v>50</v>
      </c>
      <c r="B130" s="4">
        <v>0</v>
      </c>
      <c r="C130" s="4">
        <v>0</v>
      </c>
      <c r="D130" s="4">
        <v>1</v>
      </c>
      <c r="E130" s="4">
        <v>231</v>
      </c>
      <c r="F130" s="4">
        <f>ROUND(Source!BB117,O130)</f>
        <v>0</v>
      </c>
      <c r="G130" s="4" t="s">
        <v>103</v>
      </c>
      <c r="H130" s="4" t="s">
        <v>104</v>
      </c>
      <c r="I130" s="4"/>
      <c r="J130" s="4"/>
      <c r="K130" s="4">
        <v>231</v>
      </c>
      <c r="L130" s="4">
        <v>12</v>
      </c>
      <c r="M130" s="4">
        <v>3</v>
      </c>
      <c r="N130" s="4" t="s">
        <v>3</v>
      </c>
      <c r="O130" s="4">
        <v>2</v>
      </c>
      <c r="P130" s="4"/>
      <c r="Q130" s="4"/>
      <c r="R130" s="4"/>
      <c r="S130" s="4"/>
      <c r="T130" s="4"/>
      <c r="U130" s="4"/>
      <c r="V130" s="4"/>
      <c r="W130" s="4"/>
    </row>
    <row r="131" spans="1:23">
      <c r="A131" s="4">
        <v>50</v>
      </c>
      <c r="B131" s="4">
        <v>0</v>
      </c>
      <c r="C131" s="4">
        <v>0</v>
      </c>
      <c r="D131" s="4">
        <v>1</v>
      </c>
      <c r="E131" s="4">
        <v>204</v>
      </c>
      <c r="F131" s="4">
        <f>ROUND(Source!R117,O131)</f>
        <v>0</v>
      </c>
      <c r="G131" s="4" t="s">
        <v>105</v>
      </c>
      <c r="H131" s="4" t="s">
        <v>106</v>
      </c>
      <c r="I131" s="4"/>
      <c r="J131" s="4"/>
      <c r="K131" s="4">
        <v>204</v>
      </c>
      <c r="L131" s="4">
        <v>13</v>
      </c>
      <c r="M131" s="4">
        <v>3</v>
      </c>
      <c r="N131" s="4" t="s">
        <v>3</v>
      </c>
      <c r="O131" s="4">
        <v>2</v>
      </c>
      <c r="P131" s="4"/>
      <c r="Q131" s="4"/>
      <c r="R131" s="4"/>
      <c r="S131" s="4"/>
      <c r="T131" s="4"/>
      <c r="U131" s="4"/>
      <c r="V131" s="4"/>
      <c r="W131" s="4"/>
    </row>
    <row r="132" spans="1:23">
      <c r="A132" s="4">
        <v>50</v>
      </c>
      <c r="B132" s="4">
        <v>0</v>
      </c>
      <c r="C132" s="4">
        <v>0</v>
      </c>
      <c r="D132" s="4">
        <v>1</v>
      </c>
      <c r="E132" s="4">
        <v>205</v>
      </c>
      <c r="F132" s="4">
        <f>ROUND(Source!S117,O132)</f>
        <v>126069.55</v>
      </c>
      <c r="G132" s="4" t="s">
        <v>107</v>
      </c>
      <c r="H132" s="4" t="s">
        <v>108</v>
      </c>
      <c r="I132" s="4"/>
      <c r="J132" s="4"/>
      <c r="K132" s="4">
        <v>205</v>
      </c>
      <c r="L132" s="4">
        <v>14</v>
      </c>
      <c r="M132" s="4">
        <v>3</v>
      </c>
      <c r="N132" s="4" t="s">
        <v>3</v>
      </c>
      <c r="O132" s="4">
        <v>2</v>
      </c>
      <c r="P132" s="4"/>
      <c r="Q132" s="4"/>
      <c r="R132" s="4"/>
      <c r="S132" s="4"/>
      <c r="T132" s="4"/>
      <c r="U132" s="4"/>
      <c r="V132" s="4"/>
      <c r="W132" s="4"/>
    </row>
    <row r="133" spans="1:23">
      <c r="A133" s="4">
        <v>50</v>
      </c>
      <c r="B133" s="4">
        <v>0</v>
      </c>
      <c r="C133" s="4">
        <v>0</v>
      </c>
      <c r="D133" s="4">
        <v>1</v>
      </c>
      <c r="E133" s="4">
        <v>232</v>
      </c>
      <c r="F133" s="4">
        <f>ROUND(Source!BC117,O133)</f>
        <v>0</v>
      </c>
      <c r="G133" s="4" t="s">
        <v>109</v>
      </c>
      <c r="H133" s="4" t="s">
        <v>110</v>
      </c>
      <c r="I133" s="4"/>
      <c r="J133" s="4"/>
      <c r="K133" s="4">
        <v>232</v>
      </c>
      <c r="L133" s="4">
        <v>15</v>
      </c>
      <c r="M133" s="4">
        <v>3</v>
      </c>
      <c r="N133" s="4" t="s">
        <v>3</v>
      </c>
      <c r="O133" s="4">
        <v>2</v>
      </c>
      <c r="P133" s="4"/>
      <c r="Q133" s="4"/>
      <c r="R133" s="4"/>
      <c r="S133" s="4"/>
      <c r="T133" s="4"/>
      <c r="U133" s="4"/>
      <c r="V133" s="4"/>
      <c r="W133" s="4"/>
    </row>
    <row r="134" spans="1:23">
      <c r="A134" s="4">
        <v>50</v>
      </c>
      <c r="B134" s="4">
        <v>0</v>
      </c>
      <c r="C134" s="4">
        <v>0</v>
      </c>
      <c r="D134" s="4">
        <v>1</v>
      </c>
      <c r="E134" s="4">
        <v>214</v>
      </c>
      <c r="F134" s="4">
        <f>ROUND(Source!AS117,O134)</f>
        <v>336805.39</v>
      </c>
      <c r="G134" s="4" t="s">
        <v>111</v>
      </c>
      <c r="H134" s="4" t="s">
        <v>112</v>
      </c>
      <c r="I134" s="4"/>
      <c r="J134" s="4"/>
      <c r="K134" s="4">
        <v>214</v>
      </c>
      <c r="L134" s="4">
        <v>16</v>
      </c>
      <c r="M134" s="4">
        <v>3</v>
      </c>
      <c r="N134" s="4" t="s">
        <v>3</v>
      </c>
      <c r="O134" s="4">
        <v>2</v>
      </c>
      <c r="P134" s="4"/>
      <c r="Q134" s="4"/>
      <c r="R134" s="4"/>
      <c r="S134" s="4"/>
      <c r="T134" s="4"/>
      <c r="U134" s="4"/>
      <c r="V134" s="4"/>
      <c r="W134" s="4"/>
    </row>
    <row r="135" spans="1:23">
      <c r="A135" s="4">
        <v>50</v>
      </c>
      <c r="B135" s="4">
        <v>0</v>
      </c>
      <c r="C135" s="4">
        <v>0</v>
      </c>
      <c r="D135" s="4">
        <v>1</v>
      </c>
      <c r="E135" s="4">
        <v>215</v>
      </c>
      <c r="F135" s="4">
        <f>ROUND(Source!AT117,O135)</f>
        <v>0</v>
      </c>
      <c r="G135" s="4" t="s">
        <v>113</v>
      </c>
      <c r="H135" s="4" t="s">
        <v>114</v>
      </c>
      <c r="I135" s="4"/>
      <c r="J135" s="4"/>
      <c r="K135" s="4">
        <v>215</v>
      </c>
      <c r="L135" s="4">
        <v>17</v>
      </c>
      <c r="M135" s="4">
        <v>3</v>
      </c>
      <c r="N135" s="4" t="s">
        <v>3</v>
      </c>
      <c r="O135" s="4">
        <v>2</v>
      </c>
      <c r="P135" s="4"/>
      <c r="Q135" s="4"/>
      <c r="R135" s="4"/>
      <c r="S135" s="4"/>
      <c r="T135" s="4"/>
      <c r="U135" s="4"/>
      <c r="V135" s="4"/>
      <c r="W135" s="4"/>
    </row>
    <row r="136" spans="1:23">
      <c r="A136" s="4">
        <v>50</v>
      </c>
      <c r="B136" s="4">
        <v>0</v>
      </c>
      <c r="C136" s="4">
        <v>0</v>
      </c>
      <c r="D136" s="4">
        <v>1</v>
      </c>
      <c r="E136" s="4">
        <v>217</v>
      </c>
      <c r="F136" s="4">
        <f>ROUND(Source!AU117,O136)</f>
        <v>0</v>
      </c>
      <c r="G136" s="4" t="s">
        <v>115</v>
      </c>
      <c r="H136" s="4" t="s">
        <v>116</v>
      </c>
      <c r="I136" s="4"/>
      <c r="J136" s="4"/>
      <c r="K136" s="4">
        <v>217</v>
      </c>
      <c r="L136" s="4">
        <v>18</v>
      </c>
      <c r="M136" s="4">
        <v>3</v>
      </c>
      <c r="N136" s="4" t="s">
        <v>3</v>
      </c>
      <c r="O136" s="4">
        <v>2</v>
      </c>
      <c r="P136" s="4"/>
      <c r="Q136" s="4"/>
      <c r="R136" s="4"/>
      <c r="S136" s="4"/>
      <c r="T136" s="4"/>
      <c r="U136" s="4"/>
      <c r="V136" s="4"/>
      <c r="W136" s="4"/>
    </row>
    <row r="137" spans="1:23">
      <c r="A137" s="4">
        <v>50</v>
      </c>
      <c r="B137" s="4">
        <v>0</v>
      </c>
      <c r="C137" s="4">
        <v>0</v>
      </c>
      <c r="D137" s="4">
        <v>1</v>
      </c>
      <c r="E137" s="4">
        <v>230</v>
      </c>
      <c r="F137" s="4">
        <f>ROUND(Source!BA117,O137)</f>
        <v>0</v>
      </c>
      <c r="G137" s="4" t="s">
        <v>117</v>
      </c>
      <c r="H137" s="4" t="s">
        <v>118</v>
      </c>
      <c r="I137" s="4"/>
      <c r="J137" s="4"/>
      <c r="K137" s="4">
        <v>230</v>
      </c>
      <c r="L137" s="4">
        <v>19</v>
      </c>
      <c r="M137" s="4">
        <v>3</v>
      </c>
      <c r="N137" s="4" t="s">
        <v>3</v>
      </c>
      <c r="O137" s="4">
        <v>2</v>
      </c>
      <c r="P137" s="4"/>
      <c r="Q137" s="4"/>
      <c r="R137" s="4"/>
      <c r="S137" s="4"/>
      <c r="T137" s="4"/>
      <c r="U137" s="4"/>
      <c r="V137" s="4"/>
      <c r="W137" s="4"/>
    </row>
    <row r="138" spans="1:23">
      <c r="A138" s="4">
        <v>50</v>
      </c>
      <c r="B138" s="4">
        <v>0</v>
      </c>
      <c r="C138" s="4">
        <v>0</v>
      </c>
      <c r="D138" s="4">
        <v>1</v>
      </c>
      <c r="E138" s="4">
        <v>206</v>
      </c>
      <c r="F138" s="4">
        <f>ROUND(Source!T117,O138)</f>
        <v>0</v>
      </c>
      <c r="G138" s="4" t="s">
        <v>119</v>
      </c>
      <c r="H138" s="4" t="s">
        <v>120</v>
      </c>
      <c r="I138" s="4"/>
      <c r="J138" s="4"/>
      <c r="K138" s="4">
        <v>206</v>
      </c>
      <c r="L138" s="4">
        <v>20</v>
      </c>
      <c r="M138" s="4">
        <v>3</v>
      </c>
      <c r="N138" s="4" t="s">
        <v>3</v>
      </c>
      <c r="O138" s="4">
        <v>2</v>
      </c>
      <c r="P138" s="4"/>
      <c r="Q138" s="4"/>
      <c r="R138" s="4"/>
      <c r="S138" s="4"/>
      <c r="T138" s="4"/>
      <c r="U138" s="4"/>
      <c r="V138" s="4"/>
      <c r="W138" s="4"/>
    </row>
    <row r="139" spans="1:23">
      <c r="A139" s="4">
        <v>50</v>
      </c>
      <c r="B139" s="4">
        <v>0</v>
      </c>
      <c r="C139" s="4">
        <v>0</v>
      </c>
      <c r="D139" s="4">
        <v>1</v>
      </c>
      <c r="E139" s="4">
        <v>207</v>
      </c>
      <c r="F139" s="4">
        <f>Source!U117</f>
        <v>260.57</v>
      </c>
      <c r="G139" s="4" t="s">
        <v>121</v>
      </c>
      <c r="H139" s="4" t="s">
        <v>122</v>
      </c>
      <c r="I139" s="4"/>
      <c r="J139" s="4"/>
      <c r="K139" s="4">
        <v>207</v>
      </c>
      <c r="L139" s="4">
        <v>21</v>
      </c>
      <c r="M139" s="4">
        <v>3</v>
      </c>
      <c r="N139" s="4" t="s">
        <v>3</v>
      </c>
      <c r="O139" s="4">
        <v>-1</v>
      </c>
      <c r="P139" s="4"/>
      <c r="Q139" s="4"/>
      <c r="R139" s="4"/>
      <c r="S139" s="4"/>
      <c r="T139" s="4"/>
      <c r="U139" s="4"/>
      <c r="V139" s="4"/>
      <c r="W139" s="4"/>
    </row>
    <row r="140" spans="1:23">
      <c r="A140" s="4">
        <v>50</v>
      </c>
      <c r="B140" s="4">
        <v>0</v>
      </c>
      <c r="C140" s="4">
        <v>0</v>
      </c>
      <c r="D140" s="4">
        <v>1</v>
      </c>
      <c r="E140" s="4">
        <v>208</v>
      </c>
      <c r="F140" s="4">
        <f>Source!V117</f>
        <v>0</v>
      </c>
      <c r="G140" s="4" t="s">
        <v>123</v>
      </c>
      <c r="H140" s="4" t="s">
        <v>124</v>
      </c>
      <c r="I140" s="4"/>
      <c r="J140" s="4"/>
      <c r="K140" s="4">
        <v>208</v>
      </c>
      <c r="L140" s="4">
        <v>22</v>
      </c>
      <c r="M140" s="4">
        <v>3</v>
      </c>
      <c r="N140" s="4" t="s">
        <v>3</v>
      </c>
      <c r="O140" s="4">
        <v>-1</v>
      </c>
      <c r="P140" s="4"/>
      <c r="Q140" s="4"/>
      <c r="R140" s="4"/>
      <c r="S140" s="4"/>
      <c r="T140" s="4"/>
      <c r="U140" s="4"/>
      <c r="V140" s="4"/>
      <c r="W140" s="4"/>
    </row>
    <row r="141" spans="1:23">
      <c r="A141" s="4">
        <v>50</v>
      </c>
      <c r="B141" s="4">
        <v>0</v>
      </c>
      <c r="C141" s="4">
        <v>0</v>
      </c>
      <c r="D141" s="4">
        <v>1</v>
      </c>
      <c r="E141" s="4">
        <v>209</v>
      </c>
      <c r="F141" s="4">
        <f>ROUND(Source!W117,O141)</f>
        <v>0</v>
      </c>
      <c r="G141" s="4" t="s">
        <v>125</v>
      </c>
      <c r="H141" s="4" t="s">
        <v>126</v>
      </c>
      <c r="I141" s="4"/>
      <c r="J141" s="4"/>
      <c r="K141" s="4">
        <v>209</v>
      </c>
      <c r="L141" s="4">
        <v>23</v>
      </c>
      <c r="M141" s="4">
        <v>3</v>
      </c>
      <c r="N141" s="4" t="s">
        <v>3</v>
      </c>
      <c r="O141" s="4">
        <v>2</v>
      </c>
      <c r="P141" s="4"/>
      <c r="Q141" s="4"/>
      <c r="R141" s="4"/>
      <c r="S141" s="4"/>
      <c r="T141" s="4"/>
      <c r="U141" s="4"/>
      <c r="V141" s="4"/>
      <c r="W141" s="4"/>
    </row>
    <row r="142" spans="1:23">
      <c r="A142" s="4">
        <v>50</v>
      </c>
      <c r="B142" s="4">
        <v>0</v>
      </c>
      <c r="C142" s="4">
        <v>0</v>
      </c>
      <c r="D142" s="4">
        <v>1</v>
      </c>
      <c r="E142" s="4">
        <v>210</v>
      </c>
      <c r="F142" s="4">
        <f>ROUND(Source!X117,O142)</f>
        <v>0</v>
      </c>
      <c r="G142" s="4" t="s">
        <v>127</v>
      </c>
      <c r="H142" s="4" t="s">
        <v>128</v>
      </c>
      <c r="I142" s="4"/>
      <c r="J142" s="4"/>
      <c r="K142" s="4">
        <v>210</v>
      </c>
      <c r="L142" s="4">
        <v>24</v>
      </c>
      <c r="M142" s="4">
        <v>3</v>
      </c>
      <c r="N142" s="4" t="s">
        <v>3</v>
      </c>
      <c r="O142" s="4">
        <v>2</v>
      </c>
      <c r="P142" s="4"/>
      <c r="Q142" s="4"/>
      <c r="R142" s="4"/>
      <c r="S142" s="4"/>
      <c r="T142" s="4"/>
      <c r="U142" s="4"/>
      <c r="V142" s="4"/>
      <c r="W142" s="4"/>
    </row>
    <row r="143" spans="1:23">
      <c r="A143" s="4">
        <v>50</v>
      </c>
      <c r="B143" s="4">
        <v>0</v>
      </c>
      <c r="C143" s="4">
        <v>0</v>
      </c>
      <c r="D143" s="4">
        <v>1</v>
      </c>
      <c r="E143" s="4">
        <v>211</v>
      </c>
      <c r="F143" s="4">
        <f>ROUND(Source!Y117,O143)</f>
        <v>0</v>
      </c>
      <c r="G143" s="4" t="s">
        <v>129</v>
      </c>
      <c r="H143" s="4" t="s">
        <v>130</v>
      </c>
      <c r="I143" s="4"/>
      <c r="J143" s="4"/>
      <c r="K143" s="4">
        <v>211</v>
      </c>
      <c r="L143" s="4">
        <v>25</v>
      </c>
      <c r="M143" s="4">
        <v>3</v>
      </c>
      <c r="N143" s="4" t="s">
        <v>3</v>
      </c>
      <c r="O143" s="4">
        <v>2</v>
      </c>
      <c r="P143" s="4"/>
      <c r="Q143" s="4"/>
      <c r="R143" s="4"/>
      <c r="S143" s="4"/>
      <c r="T143" s="4"/>
      <c r="U143" s="4"/>
      <c r="V143" s="4"/>
      <c r="W143" s="4"/>
    </row>
    <row r="144" spans="1:23">
      <c r="A144" s="4">
        <v>50</v>
      </c>
      <c r="B144" s="4">
        <v>0</v>
      </c>
      <c r="C144" s="4">
        <v>0</v>
      </c>
      <c r="D144" s="4">
        <v>1</v>
      </c>
      <c r="E144" s="4">
        <v>224</v>
      </c>
      <c r="F144" s="4">
        <f>ROUND(Source!AR117,O144)</f>
        <v>336805.39</v>
      </c>
      <c r="G144" s="4" t="s">
        <v>131</v>
      </c>
      <c r="H144" s="4" t="s">
        <v>132</v>
      </c>
      <c r="I144" s="4"/>
      <c r="J144" s="4"/>
      <c r="K144" s="4">
        <v>224</v>
      </c>
      <c r="L144" s="4">
        <v>26</v>
      </c>
      <c r="M144" s="4">
        <v>3</v>
      </c>
      <c r="N144" s="4" t="s">
        <v>3</v>
      </c>
      <c r="O144" s="4">
        <v>2</v>
      </c>
      <c r="P144" s="4"/>
      <c r="Q144" s="4"/>
      <c r="R144" s="4"/>
      <c r="S144" s="4"/>
      <c r="T144" s="4"/>
      <c r="U144" s="4"/>
      <c r="V144" s="4"/>
      <c r="W144" s="4"/>
    </row>
    <row r="146" spans="1:206">
      <c r="A146" s="2">
        <v>51</v>
      </c>
      <c r="B146" s="2">
        <f>B12</f>
        <v>204</v>
      </c>
      <c r="C146" s="2">
        <f>A12</f>
        <v>1</v>
      </c>
      <c r="D146" s="2">
        <f>ROW(A12)</f>
        <v>12</v>
      </c>
      <c r="E146" s="2"/>
      <c r="F146" s="2" t="str">
        <f>IF(F12&lt;&gt;"",F12,"")</f>
        <v>Новый объект</v>
      </c>
      <c r="G146" s="2" t="str">
        <f>IF(G12&lt;&gt;"",G12,"")</f>
        <v>Ремонт трансформатора ТМ</v>
      </c>
      <c r="H146" s="2">
        <v>0</v>
      </c>
      <c r="I146" s="2"/>
      <c r="J146" s="2"/>
      <c r="K146" s="2"/>
      <c r="L146" s="2"/>
      <c r="M146" s="2"/>
      <c r="N146" s="2"/>
      <c r="O146" s="2">
        <f t="shared" ref="O146:T146" si="112">ROUND(O117,2)</f>
        <v>336805.39</v>
      </c>
      <c r="P146" s="2">
        <f t="shared" si="112"/>
        <v>210735.84</v>
      </c>
      <c r="Q146" s="2">
        <f t="shared" si="112"/>
        <v>0</v>
      </c>
      <c r="R146" s="2">
        <f t="shared" si="112"/>
        <v>0</v>
      </c>
      <c r="S146" s="2">
        <f t="shared" si="112"/>
        <v>126069.55</v>
      </c>
      <c r="T146" s="2">
        <f t="shared" si="112"/>
        <v>0</v>
      </c>
      <c r="U146" s="2">
        <f>U117</f>
        <v>260.57</v>
      </c>
      <c r="V146" s="2">
        <f>V117</f>
        <v>0</v>
      </c>
      <c r="W146" s="2">
        <f>ROUND(W117,2)</f>
        <v>0</v>
      </c>
      <c r="X146" s="2">
        <f>ROUND(X117,2)</f>
        <v>0</v>
      </c>
      <c r="Y146" s="2">
        <f>ROUND(Y117,2)</f>
        <v>0</v>
      </c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>
        <f t="shared" ref="AO146:BC146" si="113">ROUND(AO117,2)</f>
        <v>0</v>
      </c>
      <c r="AP146" s="2">
        <f t="shared" si="113"/>
        <v>0</v>
      </c>
      <c r="AQ146" s="2">
        <f t="shared" si="113"/>
        <v>0</v>
      </c>
      <c r="AR146" s="2">
        <f t="shared" si="113"/>
        <v>336805.39</v>
      </c>
      <c r="AS146" s="2">
        <f t="shared" si="113"/>
        <v>336805.39</v>
      </c>
      <c r="AT146" s="2">
        <f t="shared" si="113"/>
        <v>0</v>
      </c>
      <c r="AU146" s="2">
        <f t="shared" si="113"/>
        <v>0</v>
      </c>
      <c r="AV146" s="2">
        <f t="shared" si="113"/>
        <v>210735.84</v>
      </c>
      <c r="AW146" s="2">
        <f t="shared" si="113"/>
        <v>210735.84</v>
      </c>
      <c r="AX146" s="2">
        <f t="shared" si="113"/>
        <v>0</v>
      </c>
      <c r="AY146" s="2">
        <f t="shared" si="113"/>
        <v>210735.84</v>
      </c>
      <c r="AZ146" s="2">
        <f t="shared" si="113"/>
        <v>0</v>
      </c>
      <c r="BA146" s="2">
        <f t="shared" si="113"/>
        <v>0</v>
      </c>
      <c r="BB146" s="2">
        <f t="shared" si="113"/>
        <v>0</v>
      </c>
      <c r="BC146" s="2">
        <f t="shared" si="113"/>
        <v>0</v>
      </c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>
        <v>0</v>
      </c>
    </row>
    <row r="148" spans="1:206">
      <c r="A148" s="4">
        <v>50</v>
      </c>
      <c r="B148" s="4">
        <v>0</v>
      </c>
      <c r="C148" s="4">
        <v>0</v>
      </c>
      <c r="D148" s="4">
        <v>1</v>
      </c>
      <c r="E148" s="4">
        <v>201</v>
      </c>
      <c r="F148" s="4">
        <f>ROUND(Source!O146,O148)</f>
        <v>336805.39</v>
      </c>
      <c r="G148" s="4" t="s">
        <v>81</v>
      </c>
      <c r="H148" s="4" t="s">
        <v>82</v>
      </c>
      <c r="I148" s="4"/>
      <c r="J148" s="4"/>
      <c r="K148" s="4">
        <v>201</v>
      </c>
      <c r="L148" s="4">
        <v>1</v>
      </c>
      <c r="M148" s="4">
        <v>3</v>
      </c>
      <c r="N148" s="4" t="s">
        <v>3</v>
      </c>
      <c r="O148" s="4">
        <v>2</v>
      </c>
      <c r="P148" s="4"/>
      <c r="Q148" s="4"/>
      <c r="R148" s="4"/>
      <c r="S148" s="4"/>
      <c r="T148" s="4"/>
      <c r="U148" s="4"/>
      <c r="V148" s="4"/>
      <c r="W148" s="4"/>
    </row>
    <row r="149" spans="1:206">
      <c r="A149" s="4">
        <v>50</v>
      </c>
      <c r="B149" s="4">
        <v>0</v>
      </c>
      <c r="C149" s="4">
        <v>0</v>
      </c>
      <c r="D149" s="4">
        <v>1</v>
      </c>
      <c r="E149" s="4">
        <v>202</v>
      </c>
      <c r="F149" s="4">
        <f>ROUND(Source!P146,O149)</f>
        <v>210735.84</v>
      </c>
      <c r="G149" s="4" t="s">
        <v>83</v>
      </c>
      <c r="H149" s="4" t="s">
        <v>84</v>
      </c>
      <c r="I149" s="4"/>
      <c r="J149" s="4"/>
      <c r="K149" s="4">
        <v>202</v>
      </c>
      <c r="L149" s="4">
        <v>2</v>
      </c>
      <c r="M149" s="4">
        <v>3</v>
      </c>
      <c r="N149" s="4" t="s">
        <v>3</v>
      </c>
      <c r="O149" s="4">
        <v>2</v>
      </c>
      <c r="P149" s="4"/>
      <c r="Q149" s="4"/>
      <c r="R149" s="4"/>
      <c r="S149" s="4"/>
      <c r="T149" s="4"/>
      <c r="U149" s="4"/>
      <c r="V149" s="4"/>
      <c r="W149" s="4"/>
    </row>
    <row r="150" spans="1:206">
      <c r="A150" s="4">
        <v>50</v>
      </c>
      <c r="B150" s="4">
        <v>0</v>
      </c>
      <c r="C150" s="4">
        <v>0</v>
      </c>
      <c r="D150" s="4">
        <v>1</v>
      </c>
      <c r="E150" s="4">
        <v>222</v>
      </c>
      <c r="F150" s="4">
        <f>ROUND(Source!AO146,O150)</f>
        <v>0</v>
      </c>
      <c r="G150" s="4" t="s">
        <v>85</v>
      </c>
      <c r="H150" s="4" t="s">
        <v>86</v>
      </c>
      <c r="I150" s="4"/>
      <c r="J150" s="4"/>
      <c r="K150" s="4">
        <v>222</v>
      </c>
      <c r="L150" s="4">
        <v>3</v>
      </c>
      <c r="M150" s="4">
        <v>3</v>
      </c>
      <c r="N150" s="4" t="s">
        <v>3</v>
      </c>
      <c r="O150" s="4">
        <v>2</v>
      </c>
      <c r="P150" s="4"/>
      <c r="Q150" s="4"/>
      <c r="R150" s="4"/>
      <c r="S150" s="4"/>
      <c r="T150" s="4"/>
      <c r="U150" s="4"/>
      <c r="V150" s="4"/>
      <c r="W150" s="4"/>
    </row>
    <row r="151" spans="1:206">
      <c r="A151" s="4">
        <v>50</v>
      </c>
      <c r="B151" s="4">
        <v>0</v>
      </c>
      <c r="C151" s="4">
        <v>0</v>
      </c>
      <c r="D151" s="4">
        <v>1</v>
      </c>
      <c r="E151" s="4">
        <v>225</v>
      </c>
      <c r="F151" s="4">
        <f>ROUND(Source!AV146,O151)</f>
        <v>210735.84</v>
      </c>
      <c r="G151" s="4" t="s">
        <v>87</v>
      </c>
      <c r="H151" s="4" t="s">
        <v>88</v>
      </c>
      <c r="I151" s="4"/>
      <c r="J151" s="4"/>
      <c r="K151" s="4">
        <v>225</v>
      </c>
      <c r="L151" s="4">
        <v>4</v>
      </c>
      <c r="M151" s="4">
        <v>3</v>
      </c>
      <c r="N151" s="4" t="s">
        <v>3</v>
      </c>
      <c r="O151" s="4">
        <v>2</v>
      </c>
      <c r="P151" s="4"/>
      <c r="Q151" s="4"/>
      <c r="R151" s="4"/>
      <c r="S151" s="4"/>
      <c r="T151" s="4"/>
      <c r="U151" s="4"/>
      <c r="V151" s="4"/>
      <c r="W151" s="4"/>
    </row>
    <row r="152" spans="1:206">
      <c r="A152" s="4">
        <v>50</v>
      </c>
      <c r="B152" s="4">
        <v>0</v>
      </c>
      <c r="C152" s="4">
        <v>0</v>
      </c>
      <c r="D152" s="4">
        <v>1</v>
      </c>
      <c r="E152" s="4">
        <v>226</v>
      </c>
      <c r="F152" s="4">
        <f>ROUND(Source!AW146,O152)</f>
        <v>210735.84</v>
      </c>
      <c r="G152" s="4" t="s">
        <v>89</v>
      </c>
      <c r="H152" s="4" t="s">
        <v>90</v>
      </c>
      <c r="I152" s="4"/>
      <c r="J152" s="4"/>
      <c r="K152" s="4">
        <v>226</v>
      </c>
      <c r="L152" s="4">
        <v>5</v>
      </c>
      <c r="M152" s="4">
        <v>3</v>
      </c>
      <c r="N152" s="4" t="s">
        <v>3</v>
      </c>
      <c r="O152" s="4">
        <v>2</v>
      </c>
      <c r="P152" s="4"/>
      <c r="Q152" s="4"/>
      <c r="R152" s="4"/>
      <c r="S152" s="4"/>
      <c r="T152" s="4"/>
      <c r="U152" s="4"/>
      <c r="V152" s="4"/>
      <c r="W152" s="4"/>
    </row>
    <row r="153" spans="1:206">
      <c r="A153" s="4">
        <v>50</v>
      </c>
      <c r="B153" s="4">
        <v>0</v>
      </c>
      <c r="C153" s="4">
        <v>0</v>
      </c>
      <c r="D153" s="4">
        <v>1</v>
      </c>
      <c r="E153" s="4">
        <v>227</v>
      </c>
      <c r="F153" s="4">
        <f>ROUND(Source!AX146,O153)</f>
        <v>0</v>
      </c>
      <c r="G153" s="4" t="s">
        <v>91</v>
      </c>
      <c r="H153" s="4" t="s">
        <v>92</v>
      </c>
      <c r="I153" s="4"/>
      <c r="J153" s="4"/>
      <c r="K153" s="4">
        <v>227</v>
      </c>
      <c r="L153" s="4">
        <v>6</v>
      </c>
      <c r="M153" s="4">
        <v>3</v>
      </c>
      <c r="N153" s="4" t="s">
        <v>3</v>
      </c>
      <c r="O153" s="4">
        <v>2</v>
      </c>
      <c r="P153" s="4"/>
      <c r="Q153" s="4"/>
      <c r="R153" s="4"/>
      <c r="S153" s="4"/>
      <c r="T153" s="4"/>
      <c r="U153" s="4"/>
      <c r="V153" s="4"/>
      <c r="W153" s="4"/>
    </row>
    <row r="154" spans="1:206">
      <c r="A154" s="4">
        <v>50</v>
      </c>
      <c r="B154" s="4">
        <v>0</v>
      </c>
      <c r="C154" s="4">
        <v>0</v>
      </c>
      <c r="D154" s="4">
        <v>1</v>
      </c>
      <c r="E154" s="4">
        <v>228</v>
      </c>
      <c r="F154" s="4">
        <f>ROUND(Source!AY146,O154)</f>
        <v>210735.84</v>
      </c>
      <c r="G154" s="4" t="s">
        <v>93</v>
      </c>
      <c r="H154" s="4" t="s">
        <v>94</v>
      </c>
      <c r="I154" s="4"/>
      <c r="J154" s="4"/>
      <c r="K154" s="4">
        <v>228</v>
      </c>
      <c r="L154" s="4">
        <v>7</v>
      </c>
      <c r="M154" s="4">
        <v>3</v>
      </c>
      <c r="N154" s="4" t="s">
        <v>3</v>
      </c>
      <c r="O154" s="4">
        <v>2</v>
      </c>
      <c r="P154" s="4"/>
      <c r="Q154" s="4"/>
      <c r="R154" s="4"/>
      <c r="S154" s="4"/>
      <c r="T154" s="4"/>
      <c r="U154" s="4"/>
      <c r="V154" s="4"/>
      <c r="W154" s="4"/>
    </row>
    <row r="155" spans="1:206">
      <c r="A155" s="4">
        <v>50</v>
      </c>
      <c r="B155" s="4">
        <v>0</v>
      </c>
      <c r="C155" s="4">
        <v>0</v>
      </c>
      <c r="D155" s="4">
        <v>1</v>
      </c>
      <c r="E155" s="4">
        <v>216</v>
      </c>
      <c r="F155" s="4">
        <f>ROUND(Source!AP146,O155)</f>
        <v>0</v>
      </c>
      <c r="G155" s="4" t="s">
        <v>95</v>
      </c>
      <c r="H155" s="4" t="s">
        <v>96</v>
      </c>
      <c r="I155" s="4"/>
      <c r="J155" s="4"/>
      <c r="K155" s="4">
        <v>216</v>
      </c>
      <c r="L155" s="4">
        <v>8</v>
      </c>
      <c r="M155" s="4">
        <v>3</v>
      </c>
      <c r="N155" s="4" t="s">
        <v>3</v>
      </c>
      <c r="O155" s="4">
        <v>2</v>
      </c>
      <c r="P155" s="4"/>
      <c r="Q155" s="4"/>
      <c r="R155" s="4"/>
      <c r="S155" s="4"/>
      <c r="T155" s="4"/>
      <c r="U155" s="4"/>
      <c r="V155" s="4"/>
      <c r="W155" s="4"/>
    </row>
    <row r="156" spans="1:206">
      <c r="A156" s="4">
        <v>50</v>
      </c>
      <c r="B156" s="4">
        <v>0</v>
      </c>
      <c r="C156" s="4">
        <v>0</v>
      </c>
      <c r="D156" s="4">
        <v>1</v>
      </c>
      <c r="E156" s="4">
        <v>223</v>
      </c>
      <c r="F156" s="4">
        <f>ROUND(Source!AQ146,O156)</f>
        <v>0</v>
      </c>
      <c r="G156" s="4" t="s">
        <v>97</v>
      </c>
      <c r="H156" s="4" t="s">
        <v>98</v>
      </c>
      <c r="I156" s="4"/>
      <c r="J156" s="4"/>
      <c r="K156" s="4">
        <v>223</v>
      </c>
      <c r="L156" s="4">
        <v>9</v>
      </c>
      <c r="M156" s="4">
        <v>3</v>
      </c>
      <c r="N156" s="4" t="s">
        <v>3</v>
      </c>
      <c r="O156" s="4">
        <v>2</v>
      </c>
      <c r="P156" s="4"/>
      <c r="Q156" s="4"/>
      <c r="R156" s="4"/>
      <c r="S156" s="4"/>
      <c r="T156" s="4"/>
      <c r="U156" s="4"/>
      <c r="V156" s="4"/>
      <c r="W156" s="4"/>
    </row>
    <row r="157" spans="1:206">
      <c r="A157" s="4">
        <v>50</v>
      </c>
      <c r="B157" s="4">
        <v>0</v>
      </c>
      <c r="C157" s="4">
        <v>0</v>
      </c>
      <c r="D157" s="4">
        <v>1</v>
      </c>
      <c r="E157" s="4">
        <v>229</v>
      </c>
      <c r="F157" s="4">
        <f>ROUND(Source!AZ146,O157)</f>
        <v>0</v>
      </c>
      <c r="G157" s="4" t="s">
        <v>99</v>
      </c>
      <c r="H157" s="4" t="s">
        <v>100</v>
      </c>
      <c r="I157" s="4"/>
      <c r="J157" s="4"/>
      <c r="K157" s="4">
        <v>229</v>
      </c>
      <c r="L157" s="4">
        <v>10</v>
      </c>
      <c r="M157" s="4">
        <v>3</v>
      </c>
      <c r="N157" s="4" t="s">
        <v>3</v>
      </c>
      <c r="O157" s="4">
        <v>2</v>
      </c>
      <c r="P157" s="4"/>
      <c r="Q157" s="4"/>
      <c r="R157" s="4"/>
      <c r="S157" s="4"/>
      <c r="T157" s="4"/>
      <c r="U157" s="4"/>
      <c r="V157" s="4"/>
      <c r="W157" s="4"/>
    </row>
    <row r="158" spans="1:206">
      <c r="A158" s="4">
        <v>50</v>
      </c>
      <c r="B158" s="4">
        <v>0</v>
      </c>
      <c r="C158" s="4">
        <v>0</v>
      </c>
      <c r="D158" s="4">
        <v>1</v>
      </c>
      <c r="E158" s="4">
        <v>203</v>
      </c>
      <c r="F158" s="4">
        <f>ROUND(Source!Q146,O158)</f>
        <v>0</v>
      </c>
      <c r="G158" s="4" t="s">
        <v>101</v>
      </c>
      <c r="H158" s="4" t="s">
        <v>102</v>
      </c>
      <c r="I158" s="4"/>
      <c r="J158" s="4"/>
      <c r="K158" s="4">
        <v>203</v>
      </c>
      <c r="L158" s="4">
        <v>11</v>
      </c>
      <c r="M158" s="4">
        <v>3</v>
      </c>
      <c r="N158" s="4" t="s">
        <v>3</v>
      </c>
      <c r="O158" s="4">
        <v>2</v>
      </c>
      <c r="P158" s="4"/>
      <c r="Q158" s="4"/>
      <c r="R158" s="4"/>
      <c r="S158" s="4"/>
      <c r="T158" s="4"/>
      <c r="U158" s="4"/>
      <c r="V158" s="4"/>
      <c r="W158" s="4"/>
    </row>
    <row r="159" spans="1:206">
      <c r="A159" s="4">
        <v>50</v>
      </c>
      <c r="B159" s="4">
        <v>0</v>
      </c>
      <c r="C159" s="4">
        <v>0</v>
      </c>
      <c r="D159" s="4">
        <v>1</v>
      </c>
      <c r="E159" s="4">
        <v>231</v>
      </c>
      <c r="F159" s="4">
        <f>ROUND(Source!BB146,O159)</f>
        <v>0</v>
      </c>
      <c r="G159" s="4" t="s">
        <v>103</v>
      </c>
      <c r="H159" s="4" t="s">
        <v>104</v>
      </c>
      <c r="I159" s="4"/>
      <c r="J159" s="4"/>
      <c r="K159" s="4">
        <v>231</v>
      </c>
      <c r="L159" s="4">
        <v>12</v>
      </c>
      <c r="M159" s="4">
        <v>3</v>
      </c>
      <c r="N159" s="4" t="s">
        <v>3</v>
      </c>
      <c r="O159" s="4">
        <v>2</v>
      </c>
      <c r="P159" s="4"/>
      <c r="Q159" s="4"/>
      <c r="R159" s="4"/>
      <c r="S159" s="4"/>
      <c r="T159" s="4"/>
      <c r="U159" s="4"/>
      <c r="V159" s="4"/>
      <c r="W159" s="4"/>
    </row>
    <row r="160" spans="1:206">
      <c r="A160" s="4">
        <v>50</v>
      </c>
      <c r="B160" s="4">
        <v>0</v>
      </c>
      <c r="C160" s="4">
        <v>0</v>
      </c>
      <c r="D160" s="4">
        <v>1</v>
      </c>
      <c r="E160" s="4">
        <v>204</v>
      </c>
      <c r="F160" s="4">
        <f>ROUND(Source!R146,O160)</f>
        <v>0</v>
      </c>
      <c r="G160" s="4" t="s">
        <v>105</v>
      </c>
      <c r="H160" s="4" t="s">
        <v>106</v>
      </c>
      <c r="I160" s="4"/>
      <c r="J160" s="4"/>
      <c r="K160" s="4">
        <v>204</v>
      </c>
      <c r="L160" s="4">
        <v>13</v>
      </c>
      <c r="M160" s="4">
        <v>3</v>
      </c>
      <c r="N160" s="4" t="s">
        <v>3</v>
      </c>
      <c r="O160" s="4">
        <v>2</v>
      </c>
      <c r="P160" s="4"/>
      <c r="Q160" s="4"/>
      <c r="R160" s="4"/>
      <c r="S160" s="4"/>
      <c r="T160" s="4"/>
      <c r="U160" s="4"/>
      <c r="V160" s="4"/>
      <c r="W160" s="4"/>
    </row>
    <row r="161" spans="1:23">
      <c r="A161" s="4">
        <v>50</v>
      </c>
      <c r="B161" s="4">
        <v>0</v>
      </c>
      <c r="C161" s="4">
        <v>0</v>
      </c>
      <c r="D161" s="4">
        <v>1</v>
      </c>
      <c r="E161" s="4">
        <v>205</v>
      </c>
      <c r="F161" s="4">
        <f>ROUND(Source!S146,O161)</f>
        <v>126069.55</v>
      </c>
      <c r="G161" s="4" t="s">
        <v>107</v>
      </c>
      <c r="H161" s="4" t="s">
        <v>108</v>
      </c>
      <c r="I161" s="4"/>
      <c r="J161" s="4"/>
      <c r="K161" s="4">
        <v>205</v>
      </c>
      <c r="L161" s="4">
        <v>14</v>
      </c>
      <c r="M161" s="4">
        <v>3</v>
      </c>
      <c r="N161" s="4" t="s">
        <v>3</v>
      </c>
      <c r="O161" s="4">
        <v>2</v>
      </c>
      <c r="P161" s="4"/>
      <c r="Q161" s="4"/>
      <c r="R161" s="4"/>
      <c r="S161" s="4"/>
      <c r="T161" s="4"/>
      <c r="U161" s="4"/>
      <c r="V161" s="4"/>
      <c r="W161" s="4"/>
    </row>
    <row r="162" spans="1:23">
      <c r="A162" s="4">
        <v>50</v>
      </c>
      <c r="B162" s="4">
        <v>0</v>
      </c>
      <c r="C162" s="4">
        <v>0</v>
      </c>
      <c r="D162" s="4">
        <v>1</v>
      </c>
      <c r="E162" s="4">
        <v>232</v>
      </c>
      <c r="F162" s="4">
        <f>ROUND(Source!BC146,O162)</f>
        <v>0</v>
      </c>
      <c r="G162" s="4" t="s">
        <v>109</v>
      </c>
      <c r="H162" s="4" t="s">
        <v>110</v>
      </c>
      <c r="I162" s="4"/>
      <c r="J162" s="4"/>
      <c r="K162" s="4">
        <v>232</v>
      </c>
      <c r="L162" s="4">
        <v>15</v>
      </c>
      <c r="M162" s="4">
        <v>3</v>
      </c>
      <c r="N162" s="4" t="s">
        <v>3</v>
      </c>
      <c r="O162" s="4">
        <v>2</v>
      </c>
      <c r="P162" s="4"/>
      <c r="Q162" s="4"/>
      <c r="R162" s="4"/>
      <c r="S162" s="4"/>
      <c r="T162" s="4"/>
      <c r="U162" s="4"/>
      <c r="V162" s="4"/>
      <c r="W162" s="4"/>
    </row>
    <row r="163" spans="1:23">
      <c r="A163" s="4">
        <v>50</v>
      </c>
      <c r="B163" s="4">
        <v>0</v>
      </c>
      <c r="C163" s="4">
        <v>0</v>
      </c>
      <c r="D163" s="4">
        <v>1</v>
      </c>
      <c r="E163" s="4">
        <v>214</v>
      </c>
      <c r="F163" s="4">
        <f>ROUND(Source!AS146,O163)</f>
        <v>336805.39</v>
      </c>
      <c r="G163" s="4" t="s">
        <v>111</v>
      </c>
      <c r="H163" s="4" t="s">
        <v>112</v>
      </c>
      <c r="I163" s="4"/>
      <c r="J163" s="4"/>
      <c r="K163" s="4">
        <v>214</v>
      </c>
      <c r="L163" s="4">
        <v>16</v>
      </c>
      <c r="M163" s="4">
        <v>3</v>
      </c>
      <c r="N163" s="4" t="s">
        <v>3</v>
      </c>
      <c r="O163" s="4">
        <v>2</v>
      </c>
      <c r="P163" s="4"/>
      <c r="Q163" s="4"/>
      <c r="R163" s="4"/>
      <c r="S163" s="4"/>
      <c r="T163" s="4"/>
      <c r="U163" s="4"/>
      <c r="V163" s="4"/>
      <c r="W163" s="4"/>
    </row>
    <row r="164" spans="1:23">
      <c r="A164" s="4">
        <v>50</v>
      </c>
      <c r="B164" s="4">
        <v>0</v>
      </c>
      <c r="C164" s="4">
        <v>0</v>
      </c>
      <c r="D164" s="4">
        <v>1</v>
      </c>
      <c r="E164" s="4">
        <v>215</v>
      </c>
      <c r="F164" s="4">
        <f>ROUND(Source!AT146,O164)</f>
        <v>0</v>
      </c>
      <c r="G164" s="4" t="s">
        <v>113</v>
      </c>
      <c r="H164" s="4" t="s">
        <v>114</v>
      </c>
      <c r="I164" s="4"/>
      <c r="J164" s="4"/>
      <c r="K164" s="4">
        <v>215</v>
      </c>
      <c r="L164" s="4">
        <v>17</v>
      </c>
      <c r="M164" s="4">
        <v>3</v>
      </c>
      <c r="N164" s="4" t="s">
        <v>3</v>
      </c>
      <c r="O164" s="4">
        <v>2</v>
      </c>
      <c r="P164" s="4"/>
      <c r="Q164" s="4"/>
      <c r="R164" s="4"/>
      <c r="S164" s="4"/>
      <c r="T164" s="4"/>
      <c r="U164" s="4"/>
      <c r="V164" s="4"/>
      <c r="W164" s="4"/>
    </row>
    <row r="165" spans="1:23">
      <c r="A165" s="4">
        <v>50</v>
      </c>
      <c r="B165" s="4">
        <v>0</v>
      </c>
      <c r="C165" s="4">
        <v>0</v>
      </c>
      <c r="D165" s="4">
        <v>1</v>
      </c>
      <c r="E165" s="4">
        <v>217</v>
      </c>
      <c r="F165" s="4">
        <f>ROUND(Source!AU146,O165)</f>
        <v>0</v>
      </c>
      <c r="G165" s="4" t="s">
        <v>115</v>
      </c>
      <c r="H165" s="4" t="s">
        <v>116</v>
      </c>
      <c r="I165" s="4"/>
      <c r="J165" s="4"/>
      <c r="K165" s="4">
        <v>217</v>
      </c>
      <c r="L165" s="4">
        <v>18</v>
      </c>
      <c r="M165" s="4">
        <v>3</v>
      </c>
      <c r="N165" s="4" t="s">
        <v>3</v>
      </c>
      <c r="O165" s="4">
        <v>2</v>
      </c>
      <c r="P165" s="4"/>
      <c r="Q165" s="4"/>
      <c r="R165" s="4"/>
      <c r="S165" s="4"/>
      <c r="T165" s="4"/>
      <c r="U165" s="4"/>
      <c r="V165" s="4"/>
      <c r="W165" s="4"/>
    </row>
    <row r="166" spans="1:23">
      <c r="A166" s="4">
        <v>50</v>
      </c>
      <c r="B166" s="4">
        <v>0</v>
      </c>
      <c r="C166" s="4">
        <v>0</v>
      </c>
      <c r="D166" s="4">
        <v>1</v>
      </c>
      <c r="E166" s="4">
        <v>230</v>
      </c>
      <c r="F166" s="4">
        <f>ROUND(Source!BA146,O166)</f>
        <v>0</v>
      </c>
      <c r="G166" s="4" t="s">
        <v>117</v>
      </c>
      <c r="H166" s="4" t="s">
        <v>118</v>
      </c>
      <c r="I166" s="4"/>
      <c r="J166" s="4"/>
      <c r="K166" s="4">
        <v>230</v>
      </c>
      <c r="L166" s="4">
        <v>19</v>
      </c>
      <c r="M166" s="4">
        <v>3</v>
      </c>
      <c r="N166" s="4" t="s">
        <v>3</v>
      </c>
      <c r="O166" s="4">
        <v>2</v>
      </c>
      <c r="P166" s="4"/>
      <c r="Q166" s="4"/>
      <c r="R166" s="4"/>
      <c r="S166" s="4"/>
      <c r="T166" s="4"/>
      <c r="U166" s="4"/>
      <c r="V166" s="4"/>
      <c r="W166" s="4"/>
    </row>
    <row r="167" spans="1:23">
      <c r="A167" s="4">
        <v>50</v>
      </c>
      <c r="B167" s="4">
        <v>0</v>
      </c>
      <c r="C167" s="4">
        <v>0</v>
      </c>
      <c r="D167" s="4">
        <v>1</v>
      </c>
      <c r="E167" s="4">
        <v>206</v>
      </c>
      <c r="F167" s="4">
        <f>ROUND(Source!T146,O167)</f>
        <v>0</v>
      </c>
      <c r="G167" s="4" t="s">
        <v>119</v>
      </c>
      <c r="H167" s="4" t="s">
        <v>120</v>
      </c>
      <c r="I167" s="4"/>
      <c r="J167" s="4"/>
      <c r="K167" s="4">
        <v>206</v>
      </c>
      <c r="L167" s="4">
        <v>20</v>
      </c>
      <c r="M167" s="4">
        <v>3</v>
      </c>
      <c r="N167" s="4" t="s">
        <v>3</v>
      </c>
      <c r="O167" s="4">
        <v>2</v>
      </c>
      <c r="P167" s="4"/>
      <c r="Q167" s="4"/>
      <c r="R167" s="4"/>
      <c r="S167" s="4"/>
      <c r="T167" s="4"/>
      <c r="U167" s="4"/>
      <c r="V167" s="4"/>
      <c r="W167" s="4"/>
    </row>
    <row r="168" spans="1:23">
      <c r="A168" s="4">
        <v>50</v>
      </c>
      <c r="B168" s="4">
        <v>0</v>
      </c>
      <c r="C168" s="4">
        <v>0</v>
      </c>
      <c r="D168" s="4">
        <v>1</v>
      </c>
      <c r="E168" s="4">
        <v>207</v>
      </c>
      <c r="F168" s="4">
        <f>Source!U146</f>
        <v>260.57</v>
      </c>
      <c r="G168" s="4" t="s">
        <v>121</v>
      </c>
      <c r="H168" s="4" t="s">
        <v>122</v>
      </c>
      <c r="I168" s="4"/>
      <c r="J168" s="4"/>
      <c r="K168" s="4">
        <v>207</v>
      </c>
      <c r="L168" s="4">
        <v>21</v>
      </c>
      <c r="M168" s="4">
        <v>3</v>
      </c>
      <c r="N168" s="4" t="s">
        <v>3</v>
      </c>
      <c r="O168" s="4">
        <v>-1</v>
      </c>
      <c r="P168" s="4"/>
      <c r="Q168" s="4"/>
      <c r="R168" s="4"/>
      <c r="S168" s="4"/>
      <c r="T168" s="4"/>
      <c r="U168" s="4"/>
      <c r="V168" s="4"/>
      <c r="W168" s="4"/>
    </row>
    <row r="169" spans="1:23">
      <c r="A169" s="4">
        <v>50</v>
      </c>
      <c r="B169" s="4">
        <v>0</v>
      </c>
      <c r="C169" s="4">
        <v>0</v>
      </c>
      <c r="D169" s="4">
        <v>1</v>
      </c>
      <c r="E169" s="4">
        <v>208</v>
      </c>
      <c r="F169" s="4">
        <f>Source!V146</f>
        <v>0</v>
      </c>
      <c r="G169" s="4" t="s">
        <v>123</v>
      </c>
      <c r="H169" s="4" t="s">
        <v>124</v>
      </c>
      <c r="I169" s="4"/>
      <c r="J169" s="4"/>
      <c r="K169" s="4">
        <v>208</v>
      </c>
      <c r="L169" s="4">
        <v>22</v>
      </c>
      <c r="M169" s="4">
        <v>3</v>
      </c>
      <c r="N169" s="4" t="s">
        <v>3</v>
      </c>
      <c r="O169" s="4">
        <v>-1</v>
      </c>
      <c r="P169" s="4"/>
      <c r="Q169" s="4"/>
      <c r="R169" s="4"/>
      <c r="S169" s="4"/>
      <c r="T169" s="4"/>
      <c r="U169" s="4"/>
      <c r="V169" s="4"/>
      <c r="W169" s="4"/>
    </row>
    <row r="170" spans="1:23">
      <c r="A170" s="4">
        <v>50</v>
      </c>
      <c r="B170" s="4">
        <v>0</v>
      </c>
      <c r="C170" s="4">
        <v>0</v>
      </c>
      <c r="D170" s="4">
        <v>1</v>
      </c>
      <c r="E170" s="4">
        <v>209</v>
      </c>
      <c r="F170" s="4">
        <f>ROUND(Source!W146,O170)</f>
        <v>0</v>
      </c>
      <c r="G170" s="4" t="s">
        <v>125</v>
      </c>
      <c r="H170" s="4" t="s">
        <v>126</v>
      </c>
      <c r="I170" s="4"/>
      <c r="J170" s="4"/>
      <c r="K170" s="4">
        <v>209</v>
      </c>
      <c r="L170" s="4">
        <v>23</v>
      </c>
      <c r="M170" s="4">
        <v>3</v>
      </c>
      <c r="N170" s="4" t="s">
        <v>3</v>
      </c>
      <c r="O170" s="4">
        <v>2</v>
      </c>
      <c r="P170" s="4"/>
      <c r="Q170" s="4"/>
      <c r="R170" s="4"/>
      <c r="S170" s="4"/>
      <c r="T170" s="4"/>
      <c r="U170" s="4"/>
      <c r="V170" s="4"/>
      <c r="W170" s="4"/>
    </row>
    <row r="171" spans="1:23">
      <c r="A171" s="4">
        <v>50</v>
      </c>
      <c r="B171" s="4">
        <v>0</v>
      </c>
      <c r="C171" s="4">
        <v>0</v>
      </c>
      <c r="D171" s="4">
        <v>1</v>
      </c>
      <c r="E171" s="4">
        <v>210</v>
      </c>
      <c r="F171" s="4">
        <f>ROUND(Source!X146,O171)</f>
        <v>0</v>
      </c>
      <c r="G171" s="4" t="s">
        <v>127</v>
      </c>
      <c r="H171" s="4" t="s">
        <v>128</v>
      </c>
      <c r="I171" s="4"/>
      <c r="J171" s="4"/>
      <c r="K171" s="4">
        <v>210</v>
      </c>
      <c r="L171" s="4">
        <v>24</v>
      </c>
      <c r="M171" s="4">
        <v>3</v>
      </c>
      <c r="N171" s="4" t="s">
        <v>3</v>
      </c>
      <c r="O171" s="4">
        <v>2</v>
      </c>
      <c r="P171" s="4"/>
      <c r="Q171" s="4"/>
      <c r="R171" s="4"/>
      <c r="S171" s="4"/>
      <c r="T171" s="4"/>
      <c r="U171" s="4"/>
      <c r="V171" s="4"/>
      <c r="W171" s="4"/>
    </row>
    <row r="172" spans="1:23">
      <c r="A172" s="4">
        <v>50</v>
      </c>
      <c r="B172" s="4">
        <v>0</v>
      </c>
      <c r="C172" s="4">
        <v>0</v>
      </c>
      <c r="D172" s="4">
        <v>1</v>
      </c>
      <c r="E172" s="4">
        <v>211</v>
      </c>
      <c r="F172" s="4">
        <f>ROUND(Source!Y146,O172)</f>
        <v>0</v>
      </c>
      <c r="G172" s="4" t="s">
        <v>129</v>
      </c>
      <c r="H172" s="4" t="s">
        <v>130</v>
      </c>
      <c r="I172" s="4"/>
      <c r="J172" s="4"/>
      <c r="K172" s="4">
        <v>211</v>
      </c>
      <c r="L172" s="4">
        <v>25</v>
      </c>
      <c r="M172" s="4">
        <v>3</v>
      </c>
      <c r="N172" s="4" t="s">
        <v>3</v>
      </c>
      <c r="O172" s="4">
        <v>2</v>
      </c>
      <c r="P172" s="4"/>
      <c r="Q172" s="4"/>
      <c r="R172" s="4"/>
      <c r="S172" s="4"/>
      <c r="T172" s="4"/>
      <c r="U172" s="4"/>
      <c r="V172" s="4"/>
      <c r="W172" s="4"/>
    </row>
    <row r="173" spans="1:23">
      <c r="A173" s="4">
        <v>50</v>
      </c>
      <c r="B173" s="4">
        <v>0</v>
      </c>
      <c r="C173" s="4">
        <v>0</v>
      </c>
      <c r="D173" s="4">
        <v>1</v>
      </c>
      <c r="E173" s="4">
        <v>224</v>
      </c>
      <c r="F173" s="4">
        <f>ROUND(Source!AR146,O173)</f>
        <v>336805.39</v>
      </c>
      <c r="G173" s="4" t="s">
        <v>131</v>
      </c>
      <c r="H173" s="4" t="s">
        <v>132</v>
      </c>
      <c r="I173" s="4"/>
      <c r="J173" s="4"/>
      <c r="K173" s="4">
        <v>224</v>
      </c>
      <c r="L173" s="4">
        <v>26</v>
      </c>
      <c r="M173" s="4">
        <v>3</v>
      </c>
      <c r="N173" s="4" t="s">
        <v>3</v>
      </c>
      <c r="O173" s="4">
        <v>2</v>
      </c>
      <c r="P173" s="4"/>
      <c r="Q173" s="4"/>
      <c r="R173" s="4"/>
      <c r="S173" s="4"/>
      <c r="T173" s="4"/>
      <c r="U173" s="4"/>
      <c r="V173" s="4"/>
      <c r="W173" s="4"/>
    </row>
    <row r="176" spans="1:23">
      <c r="A176">
        <v>70</v>
      </c>
      <c r="B176">
        <v>1</v>
      </c>
      <c r="D176">
        <v>1</v>
      </c>
      <c r="E176" t="s">
        <v>172</v>
      </c>
      <c r="F176" t="s">
        <v>173</v>
      </c>
      <c r="G176">
        <v>1</v>
      </c>
      <c r="H176">
        <v>0</v>
      </c>
      <c r="I176" t="s">
        <v>3</v>
      </c>
      <c r="J176">
        <v>1</v>
      </c>
      <c r="K176">
        <v>0</v>
      </c>
      <c r="L176" t="s">
        <v>3</v>
      </c>
      <c r="M176" t="s">
        <v>3</v>
      </c>
      <c r="N176">
        <v>0</v>
      </c>
    </row>
    <row r="177" spans="1:14">
      <c r="A177">
        <v>70</v>
      </c>
      <c r="B177">
        <v>1</v>
      </c>
      <c r="D177">
        <v>2</v>
      </c>
      <c r="E177" t="s">
        <v>174</v>
      </c>
      <c r="F177" t="s">
        <v>175</v>
      </c>
      <c r="G177">
        <v>0</v>
      </c>
      <c r="H177">
        <v>0</v>
      </c>
      <c r="I177" t="s">
        <v>3</v>
      </c>
      <c r="J177">
        <v>1</v>
      </c>
      <c r="K177">
        <v>0</v>
      </c>
      <c r="L177" t="s">
        <v>3</v>
      </c>
      <c r="M177" t="s">
        <v>3</v>
      </c>
      <c r="N177">
        <v>0</v>
      </c>
    </row>
    <row r="178" spans="1:14">
      <c r="A178">
        <v>70</v>
      </c>
      <c r="B178">
        <v>1</v>
      </c>
      <c r="D178">
        <v>3</v>
      </c>
      <c r="E178" t="s">
        <v>176</v>
      </c>
      <c r="F178" t="s">
        <v>177</v>
      </c>
      <c r="G178">
        <v>0</v>
      </c>
      <c r="H178">
        <v>0</v>
      </c>
      <c r="I178" t="s">
        <v>3</v>
      </c>
      <c r="J178">
        <v>1</v>
      </c>
      <c r="K178">
        <v>0</v>
      </c>
      <c r="L178" t="s">
        <v>3</v>
      </c>
      <c r="M178" t="s">
        <v>3</v>
      </c>
      <c r="N178">
        <v>0</v>
      </c>
    </row>
    <row r="179" spans="1:14">
      <c r="A179">
        <v>70</v>
      </c>
      <c r="B179">
        <v>1</v>
      </c>
      <c r="D179">
        <v>4</v>
      </c>
      <c r="E179" t="s">
        <v>178</v>
      </c>
      <c r="F179" t="s">
        <v>179</v>
      </c>
      <c r="G179">
        <v>0</v>
      </c>
      <c r="H179">
        <v>0</v>
      </c>
      <c r="I179" t="s">
        <v>180</v>
      </c>
      <c r="J179">
        <v>0</v>
      </c>
      <c r="K179">
        <v>0</v>
      </c>
      <c r="L179" t="s">
        <v>3</v>
      </c>
      <c r="M179" t="s">
        <v>3</v>
      </c>
      <c r="N179">
        <v>0</v>
      </c>
    </row>
    <row r="180" spans="1:14">
      <c r="A180">
        <v>70</v>
      </c>
      <c r="B180">
        <v>1</v>
      </c>
      <c r="D180">
        <v>5</v>
      </c>
      <c r="E180" t="s">
        <v>181</v>
      </c>
      <c r="F180" t="s">
        <v>182</v>
      </c>
      <c r="G180">
        <v>0</v>
      </c>
      <c r="H180">
        <v>0</v>
      </c>
      <c r="I180" t="s">
        <v>183</v>
      </c>
      <c r="J180">
        <v>0</v>
      </c>
      <c r="K180">
        <v>0</v>
      </c>
      <c r="L180" t="s">
        <v>3</v>
      </c>
      <c r="M180" t="s">
        <v>3</v>
      </c>
      <c r="N180">
        <v>0</v>
      </c>
    </row>
    <row r="181" spans="1:14">
      <c r="A181">
        <v>70</v>
      </c>
      <c r="B181">
        <v>1</v>
      </c>
      <c r="D181">
        <v>6</v>
      </c>
      <c r="E181" t="s">
        <v>184</v>
      </c>
      <c r="F181" t="s">
        <v>185</v>
      </c>
      <c r="G181">
        <v>0</v>
      </c>
      <c r="H181">
        <v>0</v>
      </c>
      <c r="I181" t="s">
        <v>186</v>
      </c>
      <c r="J181">
        <v>0</v>
      </c>
      <c r="K181">
        <v>0</v>
      </c>
      <c r="L181" t="s">
        <v>3</v>
      </c>
      <c r="M181" t="s">
        <v>3</v>
      </c>
      <c r="N181">
        <v>0</v>
      </c>
    </row>
    <row r="182" spans="1:14">
      <c r="A182">
        <v>70</v>
      </c>
      <c r="B182">
        <v>1</v>
      </c>
      <c r="D182">
        <v>7</v>
      </c>
      <c r="E182" t="s">
        <v>187</v>
      </c>
      <c r="F182" t="s">
        <v>188</v>
      </c>
      <c r="G182">
        <v>0</v>
      </c>
      <c r="H182">
        <v>0</v>
      </c>
      <c r="I182" t="s">
        <v>3</v>
      </c>
      <c r="J182">
        <v>0</v>
      </c>
      <c r="K182">
        <v>0</v>
      </c>
      <c r="L182" t="s">
        <v>3</v>
      </c>
      <c r="M182" t="s">
        <v>3</v>
      </c>
      <c r="N182">
        <v>0</v>
      </c>
    </row>
    <row r="183" spans="1:14">
      <c r="A183">
        <v>70</v>
      </c>
      <c r="B183">
        <v>1</v>
      </c>
      <c r="D183">
        <v>8</v>
      </c>
      <c r="E183" t="s">
        <v>189</v>
      </c>
      <c r="F183" t="s">
        <v>190</v>
      </c>
      <c r="G183">
        <v>0</v>
      </c>
      <c r="H183">
        <v>0</v>
      </c>
      <c r="I183" t="s">
        <v>191</v>
      </c>
      <c r="J183">
        <v>0</v>
      </c>
      <c r="K183">
        <v>0</v>
      </c>
      <c r="L183" t="s">
        <v>3</v>
      </c>
      <c r="M183" t="s">
        <v>3</v>
      </c>
      <c r="N183">
        <v>0</v>
      </c>
    </row>
    <row r="184" spans="1:14">
      <c r="A184">
        <v>70</v>
      </c>
      <c r="B184">
        <v>1</v>
      </c>
      <c r="D184">
        <v>9</v>
      </c>
      <c r="E184" t="s">
        <v>192</v>
      </c>
      <c r="F184" t="s">
        <v>193</v>
      </c>
      <c r="G184">
        <v>0</v>
      </c>
      <c r="H184">
        <v>0</v>
      </c>
      <c r="I184" t="s">
        <v>194</v>
      </c>
      <c r="J184">
        <v>0</v>
      </c>
      <c r="K184">
        <v>0</v>
      </c>
      <c r="L184" t="s">
        <v>3</v>
      </c>
      <c r="M184" t="s">
        <v>3</v>
      </c>
      <c r="N184">
        <v>0</v>
      </c>
    </row>
    <row r="185" spans="1:14">
      <c r="A185">
        <v>70</v>
      </c>
      <c r="B185">
        <v>1</v>
      </c>
      <c r="D185">
        <v>10</v>
      </c>
      <c r="E185" t="s">
        <v>195</v>
      </c>
      <c r="F185" t="s">
        <v>196</v>
      </c>
      <c r="G185">
        <v>0</v>
      </c>
      <c r="H185">
        <v>0</v>
      </c>
      <c r="I185" t="s">
        <v>197</v>
      </c>
      <c r="J185">
        <v>0</v>
      </c>
      <c r="K185">
        <v>0</v>
      </c>
      <c r="L185" t="s">
        <v>3</v>
      </c>
      <c r="M185" t="s">
        <v>3</v>
      </c>
      <c r="N185">
        <v>0</v>
      </c>
    </row>
    <row r="186" spans="1:14">
      <c r="A186">
        <v>70</v>
      </c>
      <c r="B186">
        <v>1</v>
      </c>
      <c r="D186">
        <v>11</v>
      </c>
      <c r="E186" t="s">
        <v>198</v>
      </c>
      <c r="F186" t="s">
        <v>199</v>
      </c>
      <c r="G186">
        <v>0</v>
      </c>
      <c r="H186">
        <v>0</v>
      </c>
      <c r="I186" t="s">
        <v>200</v>
      </c>
      <c r="J186">
        <v>0</v>
      </c>
      <c r="K186">
        <v>0</v>
      </c>
      <c r="L186" t="s">
        <v>3</v>
      </c>
      <c r="M186" t="s">
        <v>3</v>
      </c>
      <c r="N186">
        <v>0</v>
      </c>
    </row>
    <row r="187" spans="1:14">
      <c r="A187">
        <v>70</v>
      </c>
      <c r="B187">
        <v>1</v>
      </c>
      <c r="D187">
        <v>12</v>
      </c>
      <c r="E187" t="s">
        <v>201</v>
      </c>
      <c r="F187" t="s">
        <v>202</v>
      </c>
      <c r="G187">
        <v>0</v>
      </c>
      <c r="H187">
        <v>0</v>
      </c>
      <c r="I187" t="s">
        <v>3</v>
      </c>
      <c r="J187">
        <v>0</v>
      </c>
      <c r="K187">
        <v>0</v>
      </c>
      <c r="L187" t="s">
        <v>3</v>
      </c>
      <c r="M187" t="s">
        <v>3</v>
      </c>
      <c r="N187">
        <v>0</v>
      </c>
    </row>
    <row r="188" spans="1:14">
      <c r="A188">
        <v>70</v>
      </c>
      <c r="B188">
        <v>1</v>
      </c>
      <c r="D188">
        <v>1</v>
      </c>
      <c r="E188" t="s">
        <v>203</v>
      </c>
      <c r="F188" t="s">
        <v>204</v>
      </c>
      <c r="G188">
        <v>0.9</v>
      </c>
      <c r="H188">
        <v>1</v>
      </c>
      <c r="I188" t="s">
        <v>205</v>
      </c>
      <c r="J188">
        <v>0</v>
      </c>
      <c r="K188">
        <v>0</v>
      </c>
      <c r="L188" t="s">
        <v>3</v>
      </c>
      <c r="M188" t="s">
        <v>3</v>
      </c>
      <c r="N188">
        <v>0</v>
      </c>
    </row>
    <row r="189" spans="1:14">
      <c r="A189">
        <v>70</v>
      </c>
      <c r="B189">
        <v>1</v>
      </c>
      <c r="D189">
        <v>2</v>
      </c>
      <c r="E189" t="s">
        <v>206</v>
      </c>
      <c r="F189" t="s">
        <v>207</v>
      </c>
      <c r="G189">
        <v>0.85</v>
      </c>
      <c r="H189">
        <v>1</v>
      </c>
      <c r="I189" t="s">
        <v>208</v>
      </c>
      <c r="J189">
        <v>0</v>
      </c>
      <c r="K189">
        <v>0</v>
      </c>
      <c r="L189" t="s">
        <v>3</v>
      </c>
      <c r="M189" t="s">
        <v>3</v>
      </c>
      <c r="N189">
        <v>0</v>
      </c>
    </row>
    <row r="190" spans="1:14">
      <c r="A190">
        <v>70</v>
      </c>
      <c r="B190">
        <v>1</v>
      </c>
      <c r="D190">
        <v>3</v>
      </c>
      <c r="E190" t="s">
        <v>209</v>
      </c>
      <c r="F190" t="s">
        <v>210</v>
      </c>
      <c r="G190">
        <v>1</v>
      </c>
      <c r="H190">
        <v>0.85</v>
      </c>
      <c r="I190" t="s">
        <v>211</v>
      </c>
      <c r="J190">
        <v>0</v>
      </c>
      <c r="K190">
        <v>0</v>
      </c>
      <c r="L190" t="s">
        <v>3</v>
      </c>
      <c r="M190" t="s">
        <v>3</v>
      </c>
      <c r="N190">
        <v>0</v>
      </c>
    </row>
    <row r="191" spans="1:14">
      <c r="A191">
        <v>70</v>
      </c>
      <c r="B191">
        <v>1</v>
      </c>
      <c r="D191">
        <v>4</v>
      </c>
      <c r="E191" t="s">
        <v>212</v>
      </c>
      <c r="F191" t="s">
        <v>213</v>
      </c>
      <c r="G191">
        <v>1</v>
      </c>
      <c r="H191">
        <v>0</v>
      </c>
      <c r="I191" t="s">
        <v>3</v>
      </c>
      <c r="J191">
        <v>0</v>
      </c>
      <c r="K191">
        <v>0</v>
      </c>
      <c r="L191" t="s">
        <v>3</v>
      </c>
      <c r="M191" t="s">
        <v>3</v>
      </c>
      <c r="N191">
        <v>0</v>
      </c>
    </row>
    <row r="192" spans="1:14">
      <c r="A192">
        <v>70</v>
      </c>
      <c r="B192">
        <v>1</v>
      </c>
      <c r="D192">
        <v>5</v>
      </c>
      <c r="E192" t="s">
        <v>214</v>
      </c>
      <c r="F192" t="s">
        <v>215</v>
      </c>
      <c r="G192">
        <v>1</v>
      </c>
      <c r="H192">
        <v>0.8</v>
      </c>
      <c r="I192" t="s">
        <v>216</v>
      </c>
      <c r="J192">
        <v>0</v>
      </c>
      <c r="K192">
        <v>0</v>
      </c>
      <c r="L192" t="s">
        <v>3</v>
      </c>
      <c r="M192" t="s">
        <v>3</v>
      </c>
      <c r="N192">
        <v>0</v>
      </c>
    </row>
    <row r="193" spans="1:15">
      <c r="A193">
        <v>70</v>
      </c>
      <c r="B193">
        <v>1</v>
      </c>
      <c r="D193">
        <v>6</v>
      </c>
      <c r="E193" t="s">
        <v>217</v>
      </c>
      <c r="F193" t="s">
        <v>218</v>
      </c>
      <c r="G193">
        <v>0.85</v>
      </c>
      <c r="H193">
        <v>0</v>
      </c>
      <c r="I193" t="s">
        <v>3</v>
      </c>
      <c r="J193">
        <v>0</v>
      </c>
      <c r="K193">
        <v>0</v>
      </c>
      <c r="L193" t="s">
        <v>3</v>
      </c>
      <c r="M193" t="s">
        <v>3</v>
      </c>
      <c r="N193">
        <v>0</v>
      </c>
    </row>
    <row r="194" spans="1:15">
      <c r="A194">
        <v>70</v>
      </c>
      <c r="B194">
        <v>1</v>
      </c>
      <c r="D194">
        <v>7</v>
      </c>
      <c r="E194" t="s">
        <v>219</v>
      </c>
      <c r="F194" t="s">
        <v>220</v>
      </c>
      <c r="G194">
        <v>0.8</v>
      </c>
      <c r="H194">
        <v>0</v>
      </c>
      <c r="I194" t="s">
        <v>3</v>
      </c>
      <c r="J194">
        <v>0</v>
      </c>
      <c r="K194">
        <v>0</v>
      </c>
      <c r="L194" t="s">
        <v>3</v>
      </c>
      <c r="M194" t="s">
        <v>3</v>
      </c>
      <c r="N194">
        <v>0</v>
      </c>
    </row>
    <row r="195" spans="1:15">
      <c r="A195">
        <v>70</v>
      </c>
      <c r="B195">
        <v>1</v>
      </c>
      <c r="D195">
        <v>8</v>
      </c>
      <c r="E195" t="s">
        <v>221</v>
      </c>
      <c r="F195" t="s">
        <v>222</v>
      </c>
      <c r="G195">
        <v>0.94</v>
      </c>
      <c r="H195">
        <v>0</v>
      </c>
      <c r="I195" t="s">
        <v>3</v>
      </c>
      <c r="J195">
        <v>0</v>
      </c>
      <c r="K195">
        <v>0</v>
      </c>
      <c r="L195" t="s">
        <v>3</v>
      </c>
      <c r="M195" t="s">
        <v>3</v>
      </c>
      <c r="N195">
        <v>0</v>
      </c>
    </row>
    <row r="196" spans="1:15">
      <c r="A196">
        <v>70</v>
      </c>
      <c r="B196">
        <v>1</v>
      </c>
      <c r="D196">
        <v>9</v>
      </c>
      <c r="E196" t="s">
        <v>223</v>
      </c>
      <c r="F196" t="s">
        <v>224</v>
      </c>
      <c r="G196">
        <v>0.9</v>
      </c>
      <c r="H196">
        <v>0</v>
      </c>
      <c r="I196" t="s">
        <v>3</v>
      </c>
      <c r="J196">
        <v>0</v>
      </c>
      <c r="K196">
        <v>0</v>
      </c>
      <c r="L196" t="s">
        <v>3</v>
      </c>
      <c r="M196" t="s">
        <v>3</v>
      </c>
      <c r="N196">
        <v>0</v>
      </c>
    </row>
    <row r="197" spans="1:15">
      <c r="A197">
        <v>70</v>
      </c>
      <c r="B197">
        <v>1</v>
      </c>
      <c r="D197">
        <v>10</v>
      </c>
      <c r="E197" t="s">
        <v>225</v>
      </c>
      <c r="F197" t="s">
        <v>226</v>
      </c>
      <c r="G197">
        <v>0.6</v>
      </c>
      <c r="H197">
        <v>0</v>
      </c>
      <c r="I197" t="s">
        <v>3</v>
      </c>
      <c r="J197">
        <v>0</v>
      </c>
      <c r="K197">
        <v>0</v>
      </c>
      <c r="L197" t="s">
        <v>3</v>
      </c>
      <c r="M197" t="s">
        <v>3</v>
      </c>
      <c r="N197">
        <v>0</v>
      </c>
    </row>
    <row r="198" spans="1:15">
      <c r="A198">
        <v>70</v>
      </c>
      <c r="B198">
        <v>1</v>
      </c>
      <c r="D198">
        <v>11</v>
      </c>
      <c r="E198" t="s">
        <v>227</v>
      </c>
      <c r="F198" t="s">
        <v>228</v>
      </c>
      <c r="G198">
        <v>1.2</v>
      </c>
      <c r="H198">
        <v>0</v>
      </c>
      <c r="I198" t="s">
        <v>3</v>
      </c>
      <c r="J198">
        <v>0</v>
      </c>
      <c r="K198">
        <v>0</v>
      </c>
      <c r="L198" t="s">
        <v>3</v>
      </c>
      <c r="M198" t="s">
        <v>3</v>
      </c>
      <c r="N198">
        <v>0</v>
      </c>
    </row>
    <row r="199" spans="1:15">
      <c r="A199">
        <v>70</v>
      </c>
      <c r="B199">
        <v>1</v>
      </c>
      <c r="D199">
        <v>12</v>
      </c>
      <c r="E199" t="s">
        <v>229</v>
      </c>
      <c r="F199" t="s">
        <v>230</v>
      </c>
      <c r="G199">
        <v>0</v>
      </c>
      <c r="H199">
        <v>0</v>
      </c>
      <c r="I199" t="s">
        <v>3</v>
      </c>
      <c r="J199">
        <v>0</v>
      </c>
      <c r="K199">
        <v>0</v>
      </c>
      <c r="L199" t="s">
        <v>3</v>
      </c>
      <c r="M199" t="s">
        <v>3</v>
      </c>
      <c r="N199">
        <v>0</v>
      </c>
    </row>
    <row r="200" spans="1:15">
      <c r="A200">
        <v>70</v>
      </c>
      <c r="B200">
        <v>1</v>
      </c>
      <c r="D200">
        <v>13</v>
      </c>
      <c r="E200" t="s">
        <v>231</v>
      </c>
      <c r="F200" t="s">
        <v>232</v>
      </c>
      <c r="G200">
        <v>0.94</v>
      </c>
      <c r="H200">
        <v>0</v>
      </c>
      <c r="I200" t="s">
        <v>3</v>
      </c>
      <c r="J200">
        <v>0</v>
      </c>
      <c r="K200">
        <v>0</v>
      </c>
      <c r="L200" t="s">
        <v>3</v>
      </c>
      <c r="M200" t="s">
        <v>3</v>
      </c>
      <c r="N200">
        <v>0</v>
      </c>
    </row>
    <row r="202" spans="1:15">
      <c r="A202">
        <v>-1</v>
      </c>
    </row>
    <row r="204" spans="1:15">
      <c r="A204" s="3">
        <v>75</v>
      </c>
      <c r="B204" s="3" t="s">
        <v>233</v>
      </c>
      <c r="C204" s="3">
        <v>2017</v>
      </c>
      <c r="D204" s="3">
        <v>0</v>
      </c>
      <c r="E204" s="3">
        <v>7</v>
      </c>
      <c r="F204" s="3"/>
      <c r="G204" s="3">
        <v>0</v>
      </c>
      <c r="H204" s="3">
        <v>1</v>
      </c>
      <c r="I204" s="3">
        <v>0</v>
      </c>
      <c r="J204" s="3">
        <v>1</v>
      </c>
      <c r="K204" s="3">
        <v>0</v>
      </c>
      <c r="L204" s="3">
        <v>0</v>
      </c>
      <c r="M204" s="3">
        <v>0</v>
      </c>
      <c r="N204" s="3">
        <v>38206445</v>
      </c>
      <c r="O204" s="3">
        <v>1</v>
      </c>
    </row>
    <row r="208" spans="1:15">
      <c r="A208">
        <v>65</v>
      </c>
      <c r="C208">
        <v>1</v>
      </c>
      <c r="D208">
        <v>0</v>
      </c>
      <c r="E208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C50"/>
  <sheetViews>
    <sheetView workbookViewId="0"/>
  </sheetViews>
  <sheetFormatPr defaultColWidth="9.140625" defaultRowHeight="12.75"/>
  <cols>
    <col min="1" max="256" width="9.140625" customWidth="1"/>
  </cols>
  <sheetData>
    <row r="1" spans="1:133">
      <c r="A1">
        <v>0</v>
      </c>
      <c r="B1" t="s">
        <v>0</v>
      </c>
      <c r="D1" t="s">
        <v>234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58446</v>
      </c>
      <c r="M1">
        <v>10</v>
      </c>
    </row>
    <row r="12" spans="1:133">
      <c r="A12" s="1">
        <v>1</v>
      </c>
      <c r="B12" s="1">
        <v>50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/>
      <c r="L12" s="1"/>
      <c r="M12" s="1"/>
      <c r="N12" s="1"/>
      <c r="O12" s="1">
        <v>0</v>
      </c>
      <c r="P12" s="1">
        <v>0</v>
      </c>
      <c r="Q12" s="1">
        <v>0</v>
      </c>
      <c r="R12" s="1">
        <v>0</v>
      </c>
      <c r="S12" s="1"/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1</v>
      </c>
      <c r="BK12" s="1">
        <v>1</v>
      </c>
      <c r="BL12" s="1">
        <v>0</v>
      </c>
      <c r="BM12" s="1">
        <v>1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1</v>
      </c>
      <c r="BV12" s="1">
        <v>1</v>
      </c>
      <c r="BW12" s="1">
        <v>1</v>
      </c>
      <c r="BX12" s="1">
        <v>0</v>
      </c>
      <c r="BY12" s="1" t="s">
        <v>8</v>
      </c>
      <c r="BZ12" s="1" t="s">
        <v>9</v>
      </c>
      <c r="CA12" s="1" t="s">
        <v>3</v>
      </c>
      <c r="CB12" s="1" t="s">
        <v>3</v>
      </c>
      <c r="CC12" s="1" t="s">
        <v>3</v>
      </c>
      <c r="CD12" s="1" t="s">
        <v>3</v>
      </c>
      <c r="CE12" s="1" t="s">
        <v>10</v>
      </c>
      <c r="CF12" s="1">
        <v>0</v>
      </c>
      <c r="CG12" s="1">
        <v>0</v>
      </c>
      <c r="CH12" s="1">
        <v>524296</v>
      </c>
      <c r="CI12" s="1" t="s">
        <v>3</v>
      </c>
      <c r="CJ12" s="1" t="s">
        <v>3</v>
      </c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>
      <c r="A14" s="1">
        <v>22</v>
      </c>
      <c r="B14" s="1">
        <v>0</v>
      </c>
      <c r="C14" s="1">
        <v>0</v>
      </c>
      <c r="D14" s="1">
        <v>38206445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>
      <c r="A16" s="5">
        <v>3</v>
      </c>
      <c r="B16" s="5">
        <v>1</v>
      </c>
      <c r="C16" s="5" t="s">
        <v>11</v>
      </c>
      <c r="D16" s="5" t="s">
        <v>11</v>
      </c>
      <c r="E16" s="6">
        <f>(Source!F134)/1000</f>
        <v>336.80538999999999</v>
      </c>
      <c r="F16" s="6">
        <f>(Source!F135)/1000</f>
        <v>0</v>
      </c>
      <c r="G16" s="6">
        <f>(Source!F126)/1000</f>
        <v>0</v>
      </c>
      <c r="H16" s="6">
        <f>(Source!F136)/1000+(Source!F137)/1000</f>
        <v>0</v>
      </c>
      <c r="I16" s="6">
        <f>E16+F16+G16+H16</f>
        <v>336.80538999999999</v>
      </c>
      <c r="J16" s="6">
        <f>(Source!F132)/1000</f>
        <v>126.06955000000001</v>
      </c>
      <c r="AI16" s="5">
        <v>0</v>
      </c>
      <c r="AJ16" s="5">
        <v>-1</v>
      </c>
      <c r="AK16" s="5" t="s">
        <v>3</v>
      </c>
      <c r="AL16" s="5" t="s">
        <v>3</v>
      </c>
      <c r="AM16" s="5" t="s">
        <v>3</v>
      </c>
      <c r="AN16" s="5">
        <v>0</v>
      </c>
      <c r="AO16" s="5" t="s">
        <v>3</v>
      </c>
      <c r="AP16" s="5" t="s">
        <v>3</v>
      </c>
      <c r="AT16" s="6">
        <v>336805.39</v>
      </c>
      <c r="AU16" s="6">
        <v>210735.84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126069.55</v>
      </c>
      <c r="BB16" s="6">
        <v>336805.39</v>
      </c>
      <c r="BC16" s="6">
        <v>0</v>
      </c>
      <c r="BD16" s="6">
        <v>0</v>
      </c>
      <c r="BE16" s="6">
        <v>0</v>
      </c>
      <c r="BF16" s="6">
        <v>260.57</v>
      </c>
      <c r="BG16" s="6">
        <v>0</v>
      </c>
      <c r="BH16" s="6">
        <v>0</v>
      </c>
      <c r="BI16" s="6">
        <v>0</v>
      </c>
      <c r="BJ16" s="6">
        <v>0</v>
      </c>
      <c r="BK16" s="6">
        <v>336805.39</v>
      </c>
    </row>
    <row r="18" spans="1:19">
      <c r="A18">
        <v>51</v>
      </c>
      <c r="E18" s="7">
        <f>SUMIF(A16:A17,3,E16:E17)</f>
        <v>336.80538999999999</v>
      </c>
      <c r="F18" s="7">
        <f>SUMIF(A16:A17,3,F16:F17)</f>
        <v>0</v>
      </c>
      <c r="G18" s="7">
        <f>SUMIF(A16:A17,3,G16:G17)</f>
        <v>0</v>
      </c>
      <c r="H18" s="7">
        <f>SUMIF(A16:A17,3,H16:H17)</f>
        <v>0</v>
      </c>
      <c r="I18" s="7">
        <f>SUMIF(A16:A17,3,I16:I17)</f>
        <v>336.80538999999999</v>
      </c>
      <c r="J18" s="7">
        <f>SUMIF(A16:A17,3,J16:J17)</f>
        <v>126.06955000000001</v>
      </c>
      <c r="K18" s="7"/>
      <c r="L18" s="7"/>
      <c r="M18" s="7"/>
      <c r="N18" s="7"/>
      <c r="O18" s="7"/>
      <c r="P18" s="7"/>
      <c r="Q18" s="7"/>
      <c r="R18" s="7"/>
      <c r="S18" s="7"/>
    </row>
    <row r="20" spans="1:19">
      <c r="A20" s="4">
        <v>50</v>
      </c>
      <c r="B20" s="4">
        <v>0</v>
      </c>
      <c r="C20" s="4">
        <v>0</v>
      </c>
      <c r="D20" s="4">
        <v>1</v>
      </c>
      <c r="E20" s="4">
        <v>201</v>
      </c>
      <c r="F20" s="4">
        <v>336805.39</v>
      </c>
      <c r="G20" s="4" t="s">
        <v>81</v>
      </c>
      <c r="H20" s="4" t="s">
        <v>82</v>
      </c>
      <c r="I20" s="4"/>
      <c r="J20" s="4"/>
      <c r="K20" s="4">
        <v>201</v>
      </c>
      <c r="L20" s="4">
        <v>1</v>
      </c>
      <c r="M20" s="4">
        <v>3</v>
      </c>
      <c r="N20" s="4" t="s">
        <v>3</v>
      </c>
      <c r="O20" s="4">
        <v>2</v>
      </c>
      <c r="P20" s="4"/>
    </row>
    <row r="21" spans="1:19">
      <c r="A21" s="4">
        <v>50</v>
      </c>
      <c r="B21" s="4">
        <v>0</v>
      </c>
      <c r="C21" s="4">
        <v>0</v>
      </c>
      <c r="D21" s="4">
        <v>1</v>
      </c>
      <c r="E21" s="4">
        <v>202</v>
      </c>
      <c r="F21" s="4">
        <v>210735.84</v>
      </c>
      <c r="G21" s="4" t="s">
        <v>83</v>
      </c>
      <c r="H21" s="4" t="s">
        <v>84</v>
      </c>
      <c r="I21" s="4"/>
      <c r="J21" s="4"/>
      <c r="K21" s="4">
        <v>202</v>
      </c>
      <c r="L21" s="4">
        <v>2</v>
      </c>
      <c r="M21" s="4">
        <v>3</v>
      </c>
      <c r="N21" s="4" t="s">
        <v>3</v>
      </c>
      <c r="O21" s="4">
        <v>2</v>
      </c>
      <c r="P21" s="4"/>
    </row>
    <row r="22" spans="1:19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85</v>
      </c>
      <c r="H22" s="4" t="s">
        <v>86</v>
      </c>
      <c r="I22" s="4"/>
      <c r="J22" s="4"/>
      <c r="K22" s="4">
        <v>222</v>
      </c>
      <c r="L22" s="4">
        <v>3</v>
      </c>
      <c r="M22" s="4">
        <v>3</v>
      </c>
      <c r="N22" s="4" t="s">
        <v>3</v>
      </c>
      <c r="O22" s="4">
        <v>2</v>
      </c>
      <c r="P22" s="4"/>
    </row>
    <row r="23" spans="1:19">
      <c r="A23" s="4">
        <v>50</v>
      </c>
      <c r="B23" s="4">
        <v>0</v>
      </c>
      <c r="C23" s="4">
        <v>0</v>
      </c>
      <c r="D23" s="4">
        <v>1</v>
      </c>
      <c r="E23" s="4">
        <v>225</v>
      </c>
      <c r="F23" s="4">
        <v>210735.84</v>
      </c>
      <c r="G23" s="4" t="s">
        <v>87</v>
      </c>
      <c r="H23" s="4" t="s">
        <v>88</v>
      </c>
      <c r="I23" s="4"/>
      <c r="J23" s="4"/>
      <c r="K23" s="4">
        <v>225</v>
      </c>
      <c r="L23" s="4">
        <v>4</v>
      </c>
      <c r="M23" s="4">
        <v>3</v>
      </c>
      <c r="N23" s="4" t="s">
        <v>3</v>
      </c>
      <c r="O23" s="4">
        <v>2</v>
      </c>
      <c r="P23" s="4"/>
    </row>
    <row r="24" spans="1:19">
      <c r="A24" s="4">
        <v>50</v>
      </c>
      <c r="B24" s="4">
        <v>0</v>
      </c>
      <c r="C24" s="4">
        <v>0</v>
      </c>
      <c r="D24" s="4">
        <v>1</v>
      </c>
      <c r="E24" s="4">
        <v>226</v>
      </c>
      <c r="F24" s="4">
        <v>210735.84</v>
      </c>
      <c r="G24" s="4" t="s">
        <v>89</v>
      </c>
      <c r="H24" s="4" t="s">
        <v>90</v>
      </c>
      <c r="I24" s="4"/>
      <c r="J24" s="4"/>
      <c r="K24" s="4">
        <v>226</v>
      </c>
      <c r="L24" s="4">
        <v>5</v>
      </c>
      <c r="M24" s="4">
        <v>3</v>
      </c>
      <c r="N24" s="4" t="s">
        <v>3</v>
      </c>
      <c r="O24" s="4">
        <v>2</v>
      </c>
      <c r="P24" s="4"/>
    </row>
    <row r="25" spans="1:19">
      <c r="A25" s="4">
        <v>50</v>
      </c>
      <c r="B25" s="4">
        <v>0</v>
      </c>
      <c r="C25" s="4">
        <v>0</v>
      </c>
      <c r="D25" s="4">
        <v>1</v>
      </c>
      <c r="E25" s="4">
        <v>227</v>
      </c>
      <c r="F25" s="4">
        <v>0</v>
      </c>
      <c r="G25" s="4" t="s">
        <v>91</v>
      </c>
      <c r="H25" s="4" t="s">
        <v>92</v>
      </c>
      <c r="I25" s="4"/>
      <c r="J25" s="4"/>
      <c r="K25" s="4">
        <v>227</v>
      </c>
      <c r="L25" s="4">
        <v>6</v>
      </c>
      <c r="M25" s="4">
        <v>3</v>
      </c>
      <c r="N25" s="4" t="s">
        <v>3</v>
      </c>
      <c r="O25" s="4">
        <v>2</v>
      </c>
      <c r="P25" s="4"/>
    </row>
    <row r="26" spans="1:19">
      <c r="A26" s="4">
        <v>50</v>
      </c>
      <c r="B26" s="4">
        <v>0</v>
      </c>
      <c r="C26" s="4">
        <v>0</v>
      </c>
      <c r="D26" s="4">
        <v>1</v>
      </c>
      <c r="E26" s="4">
        <v>228</v>
      </c>
      <c r="F26" s="4">
        <v>210735.84</v>
      </c>
      <c r="G26" s="4" t="s">
        <v>93</v>
      </c>
      <c r="H26" s="4" t="s">
        <v>94</v>
      </c>
      <c r="I26" s="4"/>
      <c r="J26" s="4"/>
      <c r="K26" s="4">
        <v>228</v>
      </c>
      <c r="L26" s="4">
        <v>7</v>
      </c>
      <c r="M26" s="4">
        <v>3</v>
      </c>
      <c r="N26" s="4" t="s">
        <v>3</v>
      </c>
      <c r="O26" s="4">
        <v>2</v>
      </c>
      <c r="P26" s="4"/>
    </row>
    <row r="27" spans="1:19">
      <c r="A27" s="4">
        <v>50</v>
      </c>
      <c r="B27" s="4">
        <v>0</v>
      </c>
      <c r="C27" s="4">
        <v>0</v>
      </c>
      <c r="D27" s="4">
        <v>1</v>
      </c>
      <c r="E27" s="4">
        <v>216</v>
      </c>
      <c r="F27" s="4">
        <v>0</v>
      </c>
      <c r="G27" s="4" t="s">
        <v>95</v>
      </c>
      <c r="H27" s="4" t="s">
        <v>96</v>
      </c>
      <c r="I27" s="4"/>
      <c r="J27" s="4"/>
      <c r="K27" s="4">
        <v>216</v>
      </c>
      <c r="L27" s="4">
        <v>8</v>
      </c>
      <c r="M27" s="4">
        <v>3</v>
      </c>
      <c r="N27" s="4" t="s">
        <v>3</v>
      </c>
      <c r="O27" s="4">
        <v>2</v>
      </c>
      <c r="P27" s="4"/>
    </row>
    <row r="28" spans="1:19">
      <c r="A28" s="4">
        <v>50</v>
      </c>
      <c r="B28" s="4">
        <v>0</v>
      </c>
      <c r="C28" s="4">
        <v>0</v>
      </c>
      <c r="D28" s="4">
        <v>1</v>
      </c>
      <c r="E28" s="4">
        <v>223</v>
      </c>
      <c r="F28" s="4">
        <v>0</v>
      </c>
      <c r="G28" s="4" t="s">
        <v>97</v>
      </c>
      <c r="H28" s="4" t="s">
        <v>98</v>
      </c>
      <c r="I28" s="4"/>
      <c r="J28" s="4"/>
      <c r="K28" s="4">
        <v>223</v>
      </c>
      <c r="L28" s="4">
        <v>9</v>
      </c>
      <c r="M28" s="4">
        <v>3</v>
      </c>
      <c r="N28" s="4" t="s">
        <v>3</v>
      </c>
      <c r="O28" s="4">
        <v>2</v>
      </c>
      <c r="P28" s="4"/>
    </row>
    <row r="29" spans="1:19">
      <c r="A29" s="4">
        <v>50</v>
      </c>
      <c r="B29" s="4">
        <v>0</v>
      </c>
      <c r="C29" s="4">
        <v>0</v>
      </c>
      <c r="D29" s="4">
        <v>1</v>
      </c>
      <c r="E29" s="4">
        <v>229</v>
      </c>
      <c r="F29" s="4">
        <v>0</v>
      </c>
      <c r="G29" s="4" t="s">
        <v>99</v>
      </c>
      <c r="H29" s="4" t="s">
        <v>100</v>
      </c>
      <c r="I29" s="4"/>
      <c r="J29" s="4"/>
      <c r="K29" s="4">
        <v>229</v>
      </c>
      <c r="L29" s="4">
        <v>10</v>
      </c>
      <c r="M29" s="4">
        <v>3</v>
      </c>
      <c r="N29" s="4" t="s">
        <v>3</v>
      </c>
      <c r="O29" s="4">
        <v>2</v>
      </c>
      <c r="P29" s="4"/>
    </row>
    <row r="30" spans="1:19">
      <c r="A30" s="4">
        <v>50</v>
      </c>
      <c r="B30" s="4">
        <v>0</v>
      </c>
      <c r="C30" s="4">
        <v>0</v>
      </c>
      <c r="D30" s="4">
        <v>1</v>
      </c>
      <c r="E30" s="4">
        <v>203</v>
      </c>
      <c r="F30" s="4">
        <v>0</v>
      </c>
      <c r="G30" s="4" t="s">
        <v>101</v>
      </c>
      <c r="H30" s="4" t="s">
        <v>102</v>
      </c>
      <c r="I30" s="4"/>
      <c r="J30" s="4"/>
      <c r="K30" s="4">
        <v>203</v>
      </c>
      <c r="L30" s="4">
        <v>11</v>
      </c>
      <c r="M30" s="4">
        <v>3</v>
      </c>
      <c r="N30" s="4" t="s">
        <v>3</v>
      </c>
      <c r="O30" s="4">
        <v>2</v>
      </c>
      <c r="P30" s="4"/>
    </row>
    <row r="31" spans="1:19">
      <c r="A31" s="4">
        <v>50</v>
      </c>
      <c r="B31" s="4">
        <v>0</v>
      </c>
      <c r="C31" s="4">
        <v>0</v>
      </c>
      <c r="D31" s="4">
        <v>1</v>
      </c>
      <c r="E31" s="4">
        <v>231</v>
      </c>
      <c r="F31" s="4">
        <v>0</v>
      </c>
      <c r="G31" s="4" t="s">
        <v>103</v>
      </c>
      <c r="H31" s="4" t="s">
        <v>104</v>
      </c>
      <c r="I31" s="4"/>
      <c r="J31" s="4"/>
      <c r="K31" s="4">
        <v>231</v>
      </c>
      <c r="L31" s="4">
        <v>12</v>
      </c>
      <c r="M31" s="4">
        <v>3</v>
      </c>
      <c r="N31" s="4" t="s">
        <v>3</v>
      </c>
      <c r="O31" s="4">
        <v>2</v>
      </c>
      <c r="P31" s="4"/>
    </row>
    <row r="32" spans="1:19">
      <c r="A32" s="4">
        <v>50</v>
      </c>
      <c r="B32" s="4">
        <v>0</v>
      </c>
      <c r="C32" s="4">
        <v>0</v>
      </c>
      <c r="D32" s="4">
        <v>1</v>
      </c>
      <c r="E32" s="4">
        <v>204</v>
      </c>
      <c r="F32" s="4">
        <v>0</v>
      </c>
      <c r="G32" s="4" t="s">
        <v>105</v>
      </c>
      <c r="H32" s="4" t="s">
        <v>106</v>
      </c>
      <c r="I32" s="4"/>
      <c r="J32" s="4"/>
      <c r="K32" s="4">
        <v>204</v>
      </c>
      <c r="L32" s="4">
        <v>13</v>
      </c>
      <c r="M32" s="4">
        <v>3</v>
      </c>
      <c r="N32" s="4" t="s">
        <v>3</v>
      </c>
      <c r="O32" s="4">
        <v>2</v>
      </c>
      <c r="P32" s="4"/>
    </row>
    <row r="33" spans="1:16">
      <c r="A33" s="4">
        <v>50</v>
      </c>
      <c r="B33" s="4">
        <v>0</v>
      </c>
      <c r="C33" s="4">
        <v>0</v>
      </c>
      <c r="D33" s="4">
        <v>1</v>
      </c>
      <c r="E33" s="4">
        <v>205</v>
      </c>
      <c r="F33" s="4">
        <v>126069.55</v>
      </c>
      <c r="G33" s="4" t="s">
        <v>107</v>
      </c>
      <c r="H33" s="4" t="s">
        <v>108</v>
      </c>
      <c r="I33" s="4"/>
      <c r="J33" s="4"/>
      <c r="K33" s="4">
        <v>205</v>
      </c>
      <c r="L33" s="4">
        <v>14</v>
      </c>
      <c r="M33" s="4">
        <v>3</v>
      </c>
      <c r="N33" s="4" t="s">
        <v>3</v>
      </c>
      <c r="O33" s="4">
        <v>2</v>
      </c>
      <c r="P33" s="4"/>
    </row>
    <row r="34" spans="1:16">
      <c r="A34" s="4">
        <v>50</v>
      </c>
      <c r="B34" s="4">
        <v>0</v>
      </c>
      <c r="C34" s="4">
        <v>0</v>
      </c>
      <c r="D34" s="4">
        <v>1</v>
      </c>
      <c r="E34" s="4">
        <v>232</v>
      </c>
      <c r="F34" s="4">
        <v>0</v>
      </c>
      <c r="G34" s="4" t="s">
        <v>109</v>
      </c>
      <c r="H34" s="4" t="s">
        <v>110</v>
      </c>
      <c r="I34" s="4"/>
      <c r="J34" s="4"/>
      <c r="K34" s="4">
        <v>232</v>
      </c>
      <c r="L34" s="4">
        <v>15</v>
      </c>
      <c r="M34" s="4">
        <v>3</v>
      </c>
      <c r="N34" s="4" t="s">
        <v>3</v>
      </c>
      <c r="O34" s="4">
        <v>2</v>
      </c>
      <c r="P34" s="4"/>
    </row>
    <row r="35" spans="1:16">
      <c r="A35" s="4">
        <v>50</v>
      </c>
      <c r="B35" s="4">
        <v>0</v>
      </c>
      <c r="C35" s="4">
        <v>0</v>
      </c>
      <c r="D35" s="4">
        <v>1</v>
      </c>
      <c r="E35" s="4">
        <v>214</v>
      </c>
      <c r="F35" s="4">
        <v>336805.39</v>
      </c>
      <c r="G35" s="4" t="s">
        <v>111</v>
      </c>
      <c r="H35" s="4" t="s">
        <v>112</v>
      </c>
      <c r="I35" s="4"/>
      <c r="J35" s="4"/>
      <c r="K35" s="4">
        <v>214</v>
      </c>
      <c r="L35" s="4">
        <v>16</v>
      </c>
      <c r="M35" s="4">
        <v>3</v>
      </c>
      <c r="N35" s="4" t="s">
        <v>3</v>
      </c>
      <c r="O35" s="4">
        <v>2</v>
      </c>
      <c r="P35" s="4"/>
    </row>
    <row r="36" spans="1:16">
      <c r="A36" s="4">
        <v>50</v>
      </c>
      <c r="B36" s="4">
        <v>0</v>
      </c>
      <c r="C36" s="4">
        <v>0</v>
      </c>
      <c r="D36" s="4">
        <v>1</v>
      </c>
      <c r="E36" s="4">
        <v>215</v>
      </c>
      <c r="F36" s="4">
        <v>0</v>
      </c>
      <c r="G36" s="4" t="s">
        <v>113</v>
      </c>
      <c r="H36" s="4" t="s">
        <v>114</v>
      </c>
      <c r="I36" s="4"/>
      <c r="J36" s="4"/>
      <c r="K36" s="4">
        <v>215</v>
      </c>
      <c r="L36" s="4">
        <v>17</v>
      </c>
      <c r="M36" s="4">
        <v>3</v>
      </c>
      <c r="N36" s="4" t="s">
        <v>3</v>
      </c>
      <c r="O36" s="4">
        <v>2</v>
      </c>
      <c r="P36" s="4"/>
    </row>
    <row r="37" spans="1:16">
      <c r="A37" s="4">
        <v>50</v>
      </c>
      <c r="B37" s="4">
        <v>0</v>
      </c>
      <c r="C37" s="4">
        <v>0</v>
      </c>
      <c r="D37" s="4">
        <v>1</v>
      </c>
      <c r="E37" s="4">
        <v>217</v>
      </c>
      <c r="F37" s="4">
        <v>0</v>
      </c>
      <c r="G37" s="4" t="s">
        <v>115</v>
      </c>
      <c r="H37" s="4" t="s">
        <v>116</v>
      </c>
      <c r="I37" s="4"/>
      <c r="J37" s="4"/>
      <c r="K37" s="4">
        <v>217</v>
      </c>
      <c r="L37" s="4">
        <v>18</v>
      </c>
      <c r="M37" s="4">
        <v>3</v>
      </c>
      <c r="N37" s="4" t="s">
        <v>3</v>
      </c>
      <c r="O37" s="4">
        <v>2</v>
      </c>
      <c r="P37" s="4"/>
    </row>
    <row r="38" spans="1:16">
      <c r="A38" s="4">
        <v>50</v>
      </c>
      <c r="B38" s="4">
        <v>0</v>
      </c>
      <c r="C38" s="4">
        <v>0</v>
      </c>
      <c r="D38" s="4">
        <v>1</v>
      </c>
      <c r="E38" s="4">
        <v>230</v>
      </c>
      <c r="F38" s="4">
        <v>0</v>
      </c>
      <c r="G38" s="4" t="s">
        <v>117</v>
      </c>
      <c r="H38" s="4" t="s">
        <v>118</v>
      </c>
      <c r="I38" s="4"/>
      <c r="J38" s="4"/>
      <c r="K38" s="4">
        <v>230</v>
      </c>
      <c r="L38" s="4">
        <v>19</v>
      </c>
      <c r="M38" s="4">
        <v>3</v>
      </c>
      <c r="N38" s="4" t="s">
        <v>3</v>
      </c>
      <c r="O38" s="4">
        <v>2</v>
      </c>
      <c r="P38" s="4"/>
    </row>
    <row r="39" spans="1:16">
      <c r="A39" s="4">
        <v>50</v>
      </c>
      <c r="B39" s="4">
        <v>0</v>
      </c>
      <c r="C39" s="4">
        <v>0</v>
      </c>
      <c r="D39" s="4">
        <v>1</v>
      </c>
      <c r="E39" s="4">
        <v>206</v>
      </c>
      <c r="F39" s="4">
        <v>0</v>
      </c>
      <c r="G39" s="4" t="s">
        <v>119</v>
      </c>
      <c r="H39" s="4" t="s">
        <v>120</v>
      </c>
      <c r="I39" s="4"/>
      <c r="J39" s="4"/>
      <c r="K39" s="4">
        <v>206</v>
      </c>
      <c r="L39" s="4">
        <v>20</v>
      </c>
      <c r="M39" s="4">
        <v>3</v>
      </c>
      <c r="N39" s="4" t="s">
        <v>3</v>
      </c>
      <c r="O39" s="4">
        <v>2</v>
      </c>
      <c r="P39" s="4"/>
    </row>
    <row r="40" spans="1:16">
      <c r="A40" s="4">
        <v>50</v>
      </c>
      <c r="B40" s="4">
        <v>0</v>
      </c>
      <c r="C40" s="4">
        <v>0</v>
      </c>
      <c r="D40" s="4">
        <v>1</v>
      </c>
      <c r="E40" s="4">
        <v>207</v>
      </c>
      <c r="F40" s="4">
        <v>260.57</v>
      </c>
      <c r="G40" s="4" t="s">
        <v>121</v>
      </c>
      <c r="H40" s="4" t="s">
        <v>122</v>
      </c>
      <c r="I40" s="4"/>
      <c r="J40" s="4"/>
      <c r="K40" s="4">
        <v>207</v>
      </c>
      <c r="L40" s="4">
        <v>21</v>
      </c>
      <c r="M40" s="4">
        <v>3</v>
      </c>
      <c r="N40" s="4" t="s">
        <v>3</v>
      </c>
      <c r="O40" s="4">
        <v>-1</v>
      </c>
      <c r="P40" s="4"/>
    </row>
    <row r="41" spans="1:16">
      <c r="A41" s="4">
        <v>50</v>
      </c>
      <c r="B41" s="4">
        <v>0</v>
      </c>
      <c r="C41" s="4">
        <v>0</v>
      </c>
      <c r="D41" s="4">
        <v>1</v>
      </c>
      <c r="E41" s="4">
        <v>208</v>
      </c>
      <c r="F41" s="4">
        <v>0</v>
      </c>
      <c r="G41" s="4" t="s">
        <v>123</v>
      </c>
      <c r="H41" s="4" t="s">
        <v>124</v>
      </c>
      <c r="I41" s="4"/>
      <c r="J41" s="4"/>
      <c r="K41" s="4">
        <v>208</v>
      </c>
      <c r="L41" s="4">
        <v>22</v>
      </c>
      <c r="M41" s="4">
        <v>3</v>
      </c>
      <c r="N41" s="4" t="s">
        <v>3</v>
      </c>
      <c r="O41" s="4">
        <v>-1</v>
      </c>
      <c r="P41" s="4"/>
    </row>
    <row r="42" spans="1:16">
      <c r="A42" s="4">
        <v>50</v>
      </c>
      <c r="B42" s="4">
        <v>0</v>
      </c>
      <c r="C42" s="4">
        <v>0</v>
      </c>
      <c r="D42" s="4">
        <v>1</v>
      </c>
      <c r="E42" s="4">
        <v>209</v>
      </c>
      <c r="F42" s="4">
        <v>0</v>
      </c>
      <c r="G42" s="4" t="s">
        <v>125</v>
      </c>
      <c r="H42" s="4" t="s">
        <v>126</v>
      </c>
      <c r="I42" s="4"/>
      <c r="J42" s="4"/>
      <c r="K42" s="4">
        <v>209</v>
      </c>
      <c r="L42" s="4">
        <v>23</v>
      </c>
      <c r="M42" s="4">
        <v>3</v>
      </c>
      <c r="N42" s="4" t="s">
        <v>3</v>
      </c>
      <c r="O42" s="4">
        <v>2</v>
      </c>
      <c r="P42" s="4"/>
    </row>
    <row r="43" spans="1:16">
      <c r="A43" s="4">
        <v>50</v>
      </c>
      <c r="B43" s="4">
        <v>0</v>
      </c>
      <c r="C43" s="4">
        <v>0</v>
      </c>
      <c r="D43" s="4">
        <v>1</v>
      </c>
      <c r="E43" s="4">
        <v>210</v>
      </c>
      <c r="F43" s="4">
        <v>0</v>
      </c>
      <c r="G43" s="4" t="s">
        <v>127</v>
      </c>
      <c r="H43" s="4" t="s">
        <v>128</v>
      </c>
      <c r="I43" s="4"/>
      <c r="J43" s="4"/>
      <c r="K43" s="4">
        <v>210</v>
      </c>
      <c r="L43" s="4">
        <v>24</v>
      </c>
      <c r="M43" s="4">
        <v>3</v>
      </c>
      <c r="N43" s="4" t="s">
        <v>3</v>
      </c>
      <c r="O43" s="4">
        <v>2</v>
      </c>
      <c r="P43" s="4"/>
    </row>
    <row r="44" spans="1:16">
      <c r="A44" s="4">
        <v>50</v>
      </c>
      <c r="B44" s="4">
        <v>0</v>
      </c>
      <c r="C44" s="4">
        <v>0</v>
      </c>
      <c r="D44" s="4">
        <v>1</v>
      </c>
      <c r="E44" s="4">
        <v>211</v>
      </c>
      <c r="F44" s="4">
        <v>0</v>
      </c>
      <c r="G44" s="4" t="s">
        <v>129</v>
      </c>
      <c r="H44" s="4" t="s">
        <v>130</v>
      </c>
      <c r="I44" s="4"/>
      <c r="J44" s="4"/>
      <c r="K44" s="4">
        <v>211</v>
      </c>
      <c r="L44" s="4">
        <v>25</v>
      </c>
      <c r="M44" s="4">
        <v>3</v>
      </c>
      <c r="N44" s="4" t="s">
        <v>3</v>
      </c>
      <c r="O44" s="4">
        <v>2</v>
      </c>
      <c r="P44" s="4"/>
    </row>
    <row r="45" spans="1:16">
      <c r="A45" s="4">
        <v>50</v>
      </c>
      <c r="B45" s="4">
        <v>0</v>
      </c>
      <c r="C45" s="4">
        <v>0</v>
      </c>
      <c r="D45" s="4">
        <v>1</v>
      </c>
      <c r="E45" s="4">
        <v>224</v>
      </c>
      <c r="F45" s="4">
        <v>336805.39</v>
      </c>
      <c r="G45" s="4" t="s">
        <v>131</v>
      </c>
      <c r="H45" s="4" t="s">
        <v>132</v>
      </c>
      <c r="I45" s="4"/>
      <c r="J45" s="4"/>
      <c r="K45" s="4">
        <v>224</v>
      </c>
      <c r="L45" s="4">
        <v>26</v>
      </c>
      <c r="M45" s="4">
        <v>3</v>
      </c>
      <c r="N45" s="4" t="s">
        <v>3</v>
      </c>
      <c r="O45" s="4">
        <v>2</v>
      </c>
      <c r="P45" s="4"/>
    </row>
    <row r="47" spans="1:16">
      <c r="A47">
        <v>-1</v>
      </c>
    </row>
    <row r="50" spans="1:15">
      <c r="A50" s="3">
        <v>75</v>
      </c>
      <c r="B50" s="3" t="s">
        <v>233</v>
      </c>
      <c r="C50" s="3">
        <v>2017</v>
      </c>
      <c r="D50" s="3">
        <v>0</v>
      </c>
      <c r="E50" s="3">
        <v>7</v>
      </c>
      <c r="F50" s="3"/>
      <c r="G50" s="3">
        <v>0</v>
      </c>
      <c r="H50" s="3">
        <v>1</v>
      </c>
      <c r="I50" s="3">
        <v>0</v>
      </c>
      <c r="J50" s="3">
        <v>1</v>
      </c>
      <c r="K50" s="3">
        <v>0</v>
      </c>
      <c r="L50" s="3">
        <v>0</v>
      </c>
      <c r="M50" s="3">
        <v>0</v>
      </c>
      <c r="N50" s="3">
        <v>38206445</v>
      </c>
      <c r="O50" s="3">
        <v>1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B15"/>
  <sheetViews>
    <sheetView workbookViewId="0"/>
  </sheetViews>
  <sheetFormatPr defaultColWidth="9.140625" defaultRowHeight="12.75"/>
  <cols>
    <col min="1" max="256" width="9.140625" customWidth="1"/>
  </cols>
  <sheetData>
    <row r="1" spans="1:106">
      <c r="A1">
        <f>ROW(Source!A28)</f>
        <v>28</v>
      </c>
      <c r="B1">
        <v>38206445</v>
      </c>
      <c r="C1">
        <v>38206619</v>
      </c>
      <c r="D1">
        <v>38166258</v>
      </c>
      <c r="E1">
        <v>1</v>
      </c>
      <c r="F1">
        <v>1</v>
      </c>
      <c r="G1">
        <v>1</v>
      </c>
      <c r="H1">
        <v>1</v>
      </c>
      <c r="I1" t="s">
        <v>235</v>
      </c>
      <c r="J1" t="s">
        <v>3</v>
      </c>
      <c r="K1" t="s">
        <v>236</v>
      </c>
      <c r="L1">
        <v>1369</v>
      </c>
      <c r="N1">
        <v>1013</v>
      </c>
      <c r="O1" t="s">
        <v>237</v>
      </c>
      <c r="P1" t="s">
        <v>237</v>
      </c>
      <c r="Q1">
        <v>1</v>
      </c>
      <c r="W1">
        <v>0</v>
      </c>
      <c r="X1">
        <v>-1694844857</v>
      </c>
      <c r="Y1">
        <v>126.2</v>
      </c>
      <c r="AA1">
        <v>0</v>
      </c>
      <c r="AB1">
        <v>0</v>
      </c>
      <c r="AC1">
        <v>0</v>
      </c>
      <c r="AD1">
        <v>150.1</v>
      </c>
      <c r="AE1">
        <v>0</v>
      </c>
      <c r="AF1">
        <v>0</v>
      </c>
      <c r="AG1">
        <v>0</v>
      </c>
      <c r="AH1">
        <v>150.1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3</v>
      </c>
      <c r="AT1">
        <v>126.2</v>
      </c>
      <c r="AU1" t="s">
        <v>3</v>
      </c>
      <c r="AV1">
        <v>1</v>
      </c>
      <c r="AW1">
        <v>2</v>
      </c>
      <c r="AX1">
        <v>38206621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Y1*Source!I28</f>
        <v>126.2</v>
      </c>
      <c r="CY1">
        <f t="shared" ref="CY1:CY15" si="0">AD1</f>
        <v>150.1</v>
      </c>
      <c r="CZ1">
        <f t="shared" ref="CZ1:CZ15" si="1">AH1</f>
        <v>150.1</v>
      </c>
      <c r="DA1">
        <f t="shared" ref="DA1:DA15" si="2">AL1</f>
        <v>1</v>
      </c>
      <c r="DB1">
        <v>0</v>
      </c>
    </row>
    <row r="2" spans="1:106">
      <c r="A2">
        <f>ROW(Source!A29)</f>
        <v>29</v>
      </c>
      <c r="B2">
        <v>38206445</v>
      </c>
      <c r="C2">
        <v>38206625</v>
      </c>
      <c r="D2">
        <v>38169316</v>
      </c>
      <c r="E2">
        <v>1</v>
      </c>
      <c r="F2">
        <v>1</v>
      </c>
      <c r="G2">
        <v>1</v>
      </c>
      <c r="H2">
        <v>1</v>
      </c>
      <c r="I2" t="s">
        <v>238</v>
      </c>
      <c r="J2" t="s">
        <v>3</v>
      </c>
      <c r="K2" t="s">
        <v>239</v>
      </c>
      <c r="L2">
        <v>1369</v>
      </c>
      <c r="N2">
        <v>1013</v>
      </c>
      <c r="O2" t="s">
        <v>237</v>
      </c>
      <c r="P2" t="s">
        <v>237</v>
      </c>
      <c r="Q2">
        <v>1</v>
      </c>
      <c r="W2">
        <v>0</v>
      </c>
      <c r="X2">
        <v>1662945018</v>
      </c>
      <c r="Y2">
        <v>1.7</v>
      </c>
      <c r="AA2">
        <v>0</v>
      </c>
      <c r="AB2">
        <v>0</v>
      </c>
      <c r="AC2">
        <v>0</v>
      </c>
      <c r="AD2">
        <v>147.5</v>
      </c>
      <c r="AE2">
        <v>0</v>
      </c>
      <c r="AF2">
        <v>0</v>
      </c>
      <c r="AG2">
        <v>0</v>
      </c>
      <c r="AH2">
        <v>147.5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1</v>
      </c>
      <c r="AQ2">
        <v>0</v>
      </c>
      <c r="AR2">
        <v>0</v>
      </c>
      <c r="AS2" t="s">
        <v>3</v>
      </c>
      <c r="AT2">
        <v>1.7</v>
      </c>
      <c r="AU2" t="s">
        <v>3</v>
      </c>
      <c r="AV2">
        <v>1</v>
      </c>
      <c r="AW2">
        <v>2</v>
      </c>
      <c r="AX2">
        <v>38206627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Y2*Source!I29</f>
        <v>10.199999999999999</v>
      </c>
      <c r="CY2">
        <f t="shared" si="0"/>
        <v>147.5</v>
      </c>
      <c r="CZ2">
        <f t="shared" si="1"/>
        <v>147.5</v>
      </c>
      <c r="DA2">
        <f t="shared" si="2"/>
        <v>1</v>
      </c>
      <c r="DB2">
        <v>0</v>
      </c>
    </row>
    <row r="3" spans="1:106">
      <c r="A3">
        <f>ROW(Source!A30)</f>
        <v>30</v>
      </c>
      <c r="B3">
        <v>38206445</v>
      </c>
      <c r="C3">
        <v>38206944</v>
      </c>
      <c r="D3">
        <v>38166239</v>
      </c>
      <c r="E3">
        <v>1</v>
      </c>
      <c r="F3">
        <v>1</v>
      </c>
      <c r="G3">
        <v>1</v>
      </c>
      <c r="H3">
        <v>1</v>
      </c>
      <c r="I3" t="s">
        <v>240</v>
      </c>
      <c r="J3" t="s">
        <v>3</v>
      </c>
      <c r="K3" t="s">
        <v>241</v>
      </c>
      <c r="L3">
        <v>1369</v>
      </c>
      <c r="N3">
        <v>1013</v>
      </c>
      <c r="O3" t="s">
        <v>237</v>
      </c>
      <c r="P3" t="s">
        <v>237</v>
      </c>
      <c r="Q3">
        <v>1</v>
      </c>
      <c r="W3">
        <v>0</v>
      </c>
      <c r="X3">
        <v>518423595</v>
      </c>
      <c r="Y3">
        <v>15</v>
      </c>
      <c r="AA3">
        <v>0</v>
      </c>
      <c r="AB3">
        <v>0</v>
      </c>
      <c r="AC3">
        <v>0</v>
      </c>
      <c r="AD3">
        <v>171.2</v>
      </c>
      <c r="AE3">
        <v>0</v>
      </c>
      <c r="AF3">
        <v>0</v>
      </c>
      <c r="AG3">
        <v>0</v>
      </c>
      <c r="AH3">
        <v>171.2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15</v>
      </c>
      <c r="AU3" t="s">
        <v>3</v>
      </c>
      <c r="AV3">
        <v>1</v>
      </c>
      <c r="AW3">
        <v>2</v>
      </c>
      <c r="AX3">
        <v>38206945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Y3*Source!I30</f>
        <v>15</v>
      </c>
      <c r="CY3">
        <f t="shared" si="0"/>
        <v>171.2</v>
      </c>
      <c r="CZ3">
        <f t="shared" si="1"/>
        <v>171.2</v>
      </c>
      <c r="DA3">
        <f t="shared" si="2"/>
        <v>1</v>
      </c>
      <c r="DB3">
        <v>0</v>
      </c>
    </row>
    <row r="4" spans="1:106">
      <c r="A4">
        <f>ROW(Source!A31)</f>
        <v>31</v>
      </c>
      <c r="B4">
        <v>38206445</v>
      </c>
      <c r="C4">
        <v>38206946</v>
      </c>
      <c r="D4">
        <v>38169316</v>
      </c>
      <c r="E4">
        <v>1</v>
      </c>
      <c r="F4">
        <v>1</v>
      </c>
      <c r="G4">
        <v>1</v>
      </c>
      <c r="H4">
        <v>1</v>
      </c>
      <c r="I4" t="s">
        <v>238</v>
      </c>
      <c r="J4" t="s">
        <v>3</v>
      </c>
      <c r="K4" t="s">
        <v>239</v>
      </c>
      <c r="L4">
        <v>1369</v>
      </c>
      <c r="N4">
        <v>1013</v>
      </c>
      <c r="O4" t="s">
        <v>237</v>
      </c>
      <c r="P4" t="s">
        <v>237</v>
      </c>
      <c r="Q4">
        <v>1</v>
      </c>
      <c r="W4">
        <v>0</v>
      </c>
      <c r="X4">
        <v>1662945018</v>
      </c>
      <c r="Y4">
        <v>3.5</v>
      </c>
      <c r="AA4">
        <v>0</v>
      </c>
      <c r="AB4">
        <v>0</v>
      </c>
      <c r="AC4">
        <v>0</v>
      </c>
      <c r="AD4">
        <v>147.5</v>
      </c>
      <c r="AE4">
        <v>0</v>
      </c>
      <c r="AF4">
        <v>0</v>
      </c>
      <c r="AG4">
        <v>0</v>
      </c>
      <c r="AH4">
        <v>147.5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3.5</v>
      </c>
      <c r="AU4" t="s">
        <v>3</v>
      </c>
      <c r="AV4">
        <v>1</v>
      </c>
      <c r="AW4">
        <v>2</v>
      </c>
      <c r="AX4">
        <v>38206947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Y4*Source!I31</f>
        <v>3.5</v>
      </c>
      <c r="CY4">
        <f t="shared" si="0"/>
        <v>147.5</v>
      </c>
      <c r="CZ4">
        <f t="shared" si="1"/>
        <v>147.5</v>
      </c>
      <c r="DA4">
        <f t="shared" si="2"/>
        <v>1</v>
      </c>
      <c r="DB4">
        <v>0</v>
      </c>
    </row>
    <row r="5" spans="1:106">
      <c r="A5">
        <f>ROW(Source!A32)</f>
        <v>32</v>
      </c>
      <c r="B5">
        <v>38206445</v>
      </c>
      <c r="C5">
        <v>38206634</v>
      </c>
      <c r="D5">
        <v>38165194</v>
      </c>
      <c r="E5">
        <v>1</v>
      </c>
      <c r="F5">
        <v>1</v>
      </c>
      <c r="G5">
        <v>1</v>
      </c>
      <c r="H5">
        <v>1</v>
      </c>
      <c r="I5" t="s">
        <v>242</v>
      </c>
      <c r="J5" t="s">
        <v>3</v>
      </c>
      <c r="K5" t="s">
        <v>243</v>
      </c>
      <c r="L5">
        <v>1369</v>
      </c>
      <c r="N5">
        <v>1013</v>
      </c>
      <c r="O5" t="s">
        <v>237</v>
      </c>
      <c r="P5" t="s">
        <v>237</v>
      </c>
      <c r="Q5">
        <v>1</v>
      </c>
      <c r="W5">
        <v>0</v>
      </c>
      <c r="X5">
        <v>2131378602</v>
      </c>
      <c r="Y5">
        <v>9.9</v>
      </c>
      <c r="AA5">
        <v>0</v>
      </c>
      <c r="AB5">
        <v>0</v>
      </c>
      <c r="AC5">
        <v>0</v>
      </c>
      <c r="AD5">
        <v>163.5</v>
      </c>
      <c r="AE5">
        <v>0</v>
      </c>
      <c r="AF5">
        <v>0</v>
      </c>
      <c r="AG5">
        <v>0</v>
      </c>
      <c r="AH5">
        <v>163.5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1</v>
      </c>
      <c r="AQ5">
        <v>0</v>
      </c>
      <c r="AR5">
        <v>0</v>
      </c>
      <c r="AS5" t="s">
        <v>3</v>
      </c>
      <c r="AT5">
        <v>9.9</v>
      </c>
      <c r="AU5" t="s">
        <v>3</v>
      </c>
      <c r="AV5">
        <v>1</v>
      </c>
      <c r="AW5">
        <v>2</v>
      </c>
      <c r="AX5">
        <v>38206636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Y5*Source!I32</f>
        <v>9.9</v>
      </c>
      <c r="CY5">
        <f t="shared" si="0"/>
        <v>163.5</v>
      </c>
      <c r="CZ5">
        <f t="shared" si="1"/>
        <v>163.5</v>
      </c>
      <c r="DA5">
        <f t="shared" si="2"/>
        <v>1</v>
      </c>
      <c r="DB5">
        <v>0</v>
      </c>
    </row>
    <row r="6" spans="1:106">
      <c r="A6">
        <f>ROW(Source!A33)</f>
        <v>33</v>
      </c>
      <c r="B6">
        <v>38206445</v>
      </c>
      <c r="C6">
        <v>38206637</v>
      </c>
      <c r="D6">
        <v>38166256</v>
      </c>
      <c r="E6">
        <v>1</v>
      </c>
      <c r="F6">
        <v>1</v>
      </c>
      <c r="G6">
        <v>1</v>
      </c>
      <c r="H6">
        <v>1</v>
      </c>
      <c r="I6" t="s">
        <v>244</v>
      </c>
      <c r="J6" t="s">
        <v>3</v>
      </c>
      <c r="K6" t="s">
        <v>245</v>
      </c>
      <c r="L6">
        <v>1369</v>
      </c>
      <c r="N6">
        <v>1013</v>
      </c>
      <c r="O6" t="s">
        <v>237</v>
      </c>
      <c r="P6" t="s">
        <v>237</v>
      </c>
      <c r="Q6">
        <v>1</v>
      </c>
      <c r="W6">
        <v>0</v>
      </c>
      <c r="X6">
        <v>-338761243</v>
      </c>
      <c r="Y6">
        <v>6.2</v>
      </c>
      <c r="AA6">
        <v>0</v>
      </c>
      <c r="AB6">
        <v>0</v>
      </c>
      <c r="AC6">
        <v>0</v>
      </c>
      <c r="AD6">
        <v>175.7</v>
      </c>
      <c r="AE6">
        <v>0</v>
      </c>
      <c r="AF6">
        <v>0</v>
      </c>
      <c r="AG6">
        <v>0</v>
      </c>
      <c r="AH6">
        <v>175.7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1</v>
      </c>
      <c r="AQ6">
        <v>0</v>
      </c>
      <c r="AR6">
        <v>0</v>
      </c>
      <c r="AS6" t="s">
        <v>3</v>
      </c>
      <c r="AT6">
        <v>6.2</v>
      </c>
      <c r="AU6" t="s">
        <v>3</v>
      </c>
      <c r="AV6">
        <v>1</v>
      </c>
      <c r="AW6">
        <v>2</v>
      </c>
      <c r="AX6">
        <v>38206639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Y6*Source!I33</f>
        <v>31</v>
      </c>
      <c r="CY6">
        <f t="shared" si="0"/>
        <v>175.7</v>
      </c>
      <c r="CZ6">
        <f t="shared" si="1"/>
        <v>175.7</v>
      </c>
      <c r="DA6">
        <f t="shared" si="2"/>
        <v>1</v>
      </c>
      <c r="DB6">
        <v>0</v>
      </c>
    </row>
    <row r="7" spans="1:106">
      <c r="A7">
        <f>ROW(Source!A34)</f>
        <v>34</v>
      </c>
      <c r="B7">
        <v>38206445</v>
      </c>
      <c r="C7">
        <v>38206948</v>
      </c>
      <c r="D7">
        <v>38165175</v>
      </c>
      <c r="E7">
        <v>1</v>
      </c>
      <c r="F7">
        <v>1</v>
      </c>
      <c r="G7">
        <v>1</v>
      </c>
      <c r="H7">
        <v>1</v>
      </c>
      <c r="I7" t="s">
        <v>246</v>
      </c>
      <c r="J7" t="s">
        <v>3</v>
      </c>
      <c r="K7" t="s">
        <v>247</v>
      </c>
      <c r="L7">
        <v>1369</v>
      </c>
      <c r="N7">
        <v>1013</v>
      </c>
      <c r="O7" t="s">
        <v>237</v>
      </c>
      <c r="P7" t="s">
        <v>237</v>
      </c>
      <c r="Q7">
        <v>1</v>
      </c>
      <c r="W7">
        <v>0</v>
      </c>
      <c r="X7">
        <v>906294036</v>
      </c>
      <c r="Y7">
        <v>4.4000000000000004</v>
      </c>
      <c r="AA7">
        <v>0</v>
      </c>
      <c r="AB7">
        <v>0</v>
      </c>
      <c r="AC7">
        <v>0</v>
      </c>
      <c r="AD7">
        <v>153.9</v>
      </c>
      <c r="AE7">
        <v>0</v>
      </c>
      <c r="AF7">
        <v>0</v>
      </c>
      <c r="AG7">
        <v>0</v>
      </c>
      <c r="AH7">
        <v>153.9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4.4000000000000004</v>
      </c>
      <c r="AU7" t="s">
        <v>3</v>
      </c>
      <c r="AV7">
        <v>1</v>
      </c>
      <c r="AW7">
        <v>2</v>
      </c>
      <c r="AX7">
        <v>38206949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Y7*Source!I34</f>
        <v>4.4000000000000004</v>
      </c>
      <c r="CY7">
        <f t="shared" si="0"/>
        <v>153.9</v>
      </c>
      <c r="CZ7">
        <f t="shared" si="1"/>
        <v>153.9</v>
      </c>
      <c r="DA7">
        <f t="shared" si="2"/>
        <v>1</v>
      </c>
      <c r="DB7">
        <v>0</v>
      </c>
    </row>
    <row r="8" spans="1:106">
      <c r="A8">
        <f>ROW(Source!A35)</f>
        <v>35</v>
      </c>
      <c r="B8">
        <v>38206445</v>
      </c>
      <c r="C8">
        <v>38206643</v>
      </c>
      <c r="D8">
        <v>38169316</v>
      </c>
      <c r="E8">
        <v>1</v>
      </c>
      <c r="F8">
        <v>1</v>
      </c>
      <c r="G8">
        <v>1</v>
      </c>
      <c r="H8">
        <v>1</v>
      </c>
      <c r="I8" t="s">
        <v>238</v>
      </c>
      <c r="J8" t="s">
        <v>3</v>
      </c>
      <c r="K8" t="s">
        <v>239</v>
      </c>
      <c r="L8">
        <v>1369</v>
      </c>
      <c r="N8">
        <v>1013</v>
      </c>
      <c r="O8" t="s">
        <v>237</v>
      </c>
      <c r="P8" t="s">
        <v>237</v>
      </c>
      <c r="Q8">
        <v>1</v>
      </c>
      <c r="W8">
        <v>0</v>
      </c>
      <c r="X8">
        <v>1662945018</v>
      </c>
      <c r="Y8">
        <v>26</v>
      </c>
      <c r="AA8">
        <v>0</v>
      </c>
      <c r="AB8">
        <v>0</v>
      </c>
      <c r="AC8">
        <v>0</v>
      </c>
      <c r="AD8">
        <v>147.5</v>
      </c>
      <c r="AE8">
        <v>0</v>
      </c>
      <c r="AF8">
        <v>0</v>
      </c>
      <c r="AG8">
        <v>0</v>
      </c>
      <c r="AH8">
        <v>147.5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1</v>
      </c>
      <c r="AQ8">
        <v>0</v>
      </c>
      <c r="AR8">
        <v>0</v>
      </c>
      <c r="AS8" t="s">
        <v>3</v>
      </c>
      <c r="AT8">
        <v>26</v>
      </c>
      <c r="AU8" t="s">
        <v>3</v>
      </c>
      <c r="AV8">
        <v>1</v>
      </c>
      <c r="AW8">
        <v>2</v>
      </c>
      <c r="AX8">
        <v>38206645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Y8*Source!I35</f>
        <v>26</v>
      </c>
      <c r="CY8">
        <f t="shared" si="0"/>
        <v>147.5</v>
      </c>
      <c r="CZ8">
        <f t="shared" si="1"/>
        <v>147.5</v>
      </c>
      <c r="DA8">
        <f t="shared" si="2"/>
        <v>1</v>
      </c>
      <c r="DB8">
        <v>0</v>
      </c>
    </row>
    <row r="9" spans="1:106">
      <c r="A9">
        <f>ROW(Source!A36)</f>
        <v>36</v>
      </c>
      <c r="B9">
        <v>38206445</v>
      </c>
      <c r="C9">
        <v>38206646</v>
      </c>
      <c r="D9">
        <v>38165194</v>
      </c>
      <c r="E9">
        <v>1</v>
      </c>
      <c r="F9">
        <v>1</v>
      </c>
      <c r="G9">
        <v>1</v>
      </c>
      <c r="H9">
        <v>1</v>
      </c>
      <c r="I9" t="s">
        <v>242</v>
      </c>
      <c r="J9" t="s">
        <v>3</v>
      </c>
      <c r="K9" t="s">
        <v>243</v>
      </c>
      <c r="L9">
        <v>1369</v>
      </c>
      <c r="N9">
        <v>1013</v>
      </c>
      <c r="O9" t="s">
        <v>237</v>
      </c>
      <c r="P9" t="s">
        <v>237</v>
      </c>
      <c r="Q9">
        <v>1</v>
      </c>
      <c r="W9">
        <v>0</v>
      </c>
      <c r="X9">
        <v>2131378602</v>
      </c>
      <c r="Y9">
        <v>19</v>
      </c>
      <c r="AA9">
        <v>0</v>
      </c>
      <c r="AB9">
        <v>0</v>
      </c>
      <c r="AC9">
        <v>0</v>
      </c>
      <c r="AD9">
        <v>163.5</v>
      </c>
      <c r="AE9">
        <v>0</v>
      </c>
      <c r="AF9">
        <v>0</v>
      </c>
      <c r="AG9">
        <v>0</v>
      </c>
      <c r="AH9">
        <v>163.5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1</v>
      </c>
      <c r="AQ9">
        <v>0</v>
      </c>
      <c r="AR9">
        <v>0</v>
      </c>
      <c r="AS9" t="s">
        <v>3</v>
      </c>
      <c r="AT9">
        <v>19</v>
      </c>
      <c r="AU9" t="s">
        <v>3</v>
      </c>
      <c r="AV9">
        <v>1</v>
      </c>
      <c r="AW9">
        <v>2</v>
      </c>
      <c r="AX9">
        <v>38206648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Y9*Source!I36</f>
        <v>19</v>
      </c>
      <c r="CY9">
        <f t="shared" si="0"/>
        <v>163.5</v>
      </c>
      <c r="CZ9">
        <f t="shared" si="1"/>
        <v>163.5</v>
      </c>
      <c r="DA9">
        <f t="shared" si="2"/>
        <v>1</v>
      </c>
      <c r="DB9">
        <v>0</v>
      </c>
    </row>
    <row r="10" spans="1:106">
      <c r="A10">
        <f>ROW(Source!A37)</f>
        <v>37</v>
      </c>
      <c r="B10">
        <v>38206445</v>
      </c>
      <c r="C10">
        <v>38206652</v>
      </c>
      <c r="D10">
        <v>38165215</v>
      </c>
      <c r="E10">
        <v>1</v>
      </c>
      <c r="F10">
        <v>1</v>
      </c>
      <c r="G10">
        <v>1</v>
      </c>
      <c r="H10">
        <v>1</v>
      </c>
      <c r="I10" t="s">
        <v>248</v>
      </c>
      <c r="J10" t="s">
        <v>3</v>
      </c>
      <c r="K10" t="s">
        <v>249</v>
      </c>
      <c r="L10">
        <v>1369</v>
      </c>
      <c r="N10">
        <v>1013</v>
      </c>
      <c r="O10" t="s">
        <v>237</v>
      </c>
      <c r="P10" t="s">
        <v>237</v>
      </c>
      <c r="Q10">
        <v>1</v>
      </c>
      <c r="W10">
        <v>0</v>
      </c>
      <c r="X10">
        <v>-1291544074</v>
      </c>
      <c r="Y10">
        <v>0.47</v>
      </c>
      <c r="AA10">
        <v>0</v>
      </c>
      <c r="AB10">
        <v>0</v>
      </c>
      <c r="AC10">
        <v>0</v>
      </c>
      <c r="AD10">
        <v>186</v>
      </c>
      <c r="AE10">
        <v>0</v>
      </c>
      <c r="AF10">
        <v>0</v>
      </c>
      <c r="AG10">
        <v>0</v>
      </c>
      <c r="AH10">
        <v>186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1</v>
      </c>
      <c r="AQ10">
        <v>0</v>
      </c>
      <c r="AR10">
        <v>0</v>
      </c>
      <c r="AS10" t="s">
        <v>3</v>
      </c>
      <c r="AT10">
        <v>0.47</v>
      </c>
      <c r="AU10" t="s">
        <v>3</v>
      </c>
      <c r="AV10">
        <v>1</v>
      </c>
      <c r="AW10">
        <v>2</v>
      </c>
      <c r="AX10">
        <v>38206654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Y10*Source!I37</f>
        <v>0.47</v>
      </c>
      <c r="CY10">
        <f t="shared" si="0"/>
        <v>186</v>
      </c>
      <c r="CZ10">
        <f t="shared" si="1"/>
        <v>186</v>
      </c>
      <c r="DA10">
        <f t="shared" si="2"/>
        <v>1</v>
      </c>
      <c r="DB10">
        <v>0</v>
      </c>
    </row>
    <row r="11" spans="1:106">
      <c r="A11">
        <f>ROW(Source!A38)</f>
        <v>38</v>
      </c>
      <c r="B11">
        <v>38206445</v>
      </c>
      <c r="C11">
        <v>38206655</v>
      </c>
      <c r="D11">
        <v>38165215</v>
      </c>
      <c r="E11">
        <v>1</v>
      </c>
      <c r="F11">
        <v>1</v>
      </c>
      <c r="G11">
        <v>1</v>
      </c>
      <c r="H11">
        <v>1</v>
      </c>
      <c r="I11" t="s">
        <v>248</v>
      </c>
      <c r="J11" t="s">
        <v>3</v>
      </c>
      <c r="K11" t="s">
        <v>249</v>
      </c>
      <c r="L11">
        <v>1369</v>
      </c>
      <c r="N11">
        <v>1013</v>
      </c>
      <c r="O11" t="s">
        <v>237</v>
      </c>
      <c r="P11" t="s">
        <v>237</v>
      </c>
      <c r="Q11">
        <v>1</v>
      </c>
      <c r="W11">
        <v>0</v>
      </c>
      <c r="X11">
        <v>-1291544074</v>
      </c>
      <c r="Y11">
        <v>1.9</v>
      </c>
      <c r="AA11">
        <v>0</v>
      </c>
      <c r="AB11">
        <v>0</v>
      </c>
      <c r="AC11">
        <v>0</v>
      </c>
      <c r="AD11">
        <v>186</v>
      </c>
      <c r="AE11">
        <v>0</v>
      </c>
      <c r="AF11">
        <v>0</v>
      </c>
      <c r="AG11">
        <v>0</v>
      </c>
      <c r="AH11">
        <v>186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1</v>
      </c>
      <c r="AQ11">
        <v>0</v>
      </c>
      <c r="AR11">
        <v>0</v>
      </c>
      <c r="AS11" t="s">
        <v>3</v>
      </c>
      <c r="AT11">
        <v>1.9</v>
      </c>
      <c r="AU11" t="s">
        <v>3</v>
      </c>
      <c r="AV11">
        <v>1</v>
      </c>
      <c r="AW11">
        <v>2</v>
      </c>
      <c r="AX11">
        <v>38206657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Y11*Source!I38</f>
        <v>1.9</v>
      </c>
      <c r="CY11">
        <f t="shared" si="0"/>
        <v>186</v>
      </c>
      <c r="CZ11">
        <f t="shared" si="1"/>
        <v>186</v>
      </c>
      <c r="DA11">
        <f t="shared" si="2"/>
        <v>1</v>
      </c>
      <c r="DB11">
        <v>0</v>
      </c>
    </row>
    <row r="12" spans="1:106">
      <c r="A12">
        <f>ROW(Source!A39)</f>
        <v>39</v>
      </c>
      <c r="B12">
        <v>38206445</v>
      </c>
      <c r="C12">
        <v>38206658</v>
      </c>
      <c r="D12">
        <v>38165215</v>
      </c>
      <c r="E12">
        <v>1</v>
      </c>
      <c r="F12">
        <v>1</v>
      </c>
      <c r="G12">
        <v>1</v>
      </c>
      <c r="H12">
        <v>1</v>
      </c>
      <c r="I12" t="s">
        <v>248</v>
      </c>
      <c r="J12" t="s">
        <v>3</v>
      </c>
      <c r="K12" t="s">
        <v>249</v>
      </c>
      <c r="L12">
        <v>1369</v>
      </c>
      <c r="N12">
        <v>1013</v>
      </c>
      <c r="O12" t="s">
        <v>237</v>
      </c>
      <c r="P12" t="s">
        <v>237</v>
      </c>
      <c r="Q12">
        <v>1</v>
      </c>
      <c r="W12">
        <v>0</v>
      </c>
      <c r="X12">
        <v>-1291544074</v>
      </c>
      <c r="Y12">
        <v>7</v>
      </c>
      <c r="AA12">
        <v>0</v>
      </c>
      <c r="AB12">
        <v>0</v>
      </c>
      <c r="AC12">
        <v>0</v>
      </c>
      <c r="AD12">
        <v>186</v>
      </c>
      <c r="AE12">
        <v>0</v>
      </c>
      <c r="AF12">
        <v>0</v>
      </c>
      <c r="AG12">
        <v>0</v>
      </c>
      <c r="AH12">
        <v>186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1</v>
      </c>
      <c r="AQ12">
        <v>0</v>
      </c>
      <c r="AR12">
        <v>0</v>
      </c>
      <c r="AS12" t="s">
        <v>3</v>
      </c>
      <c r="AT12">
        <v>7</v>
      </c>
      <c r="AU12" t="s">
        <v>3</v>
      </c>
      <c r="AV12">
        <v>1</v>
      </c>
      <c r="AW12">
        <v>2</v>
      </c>
      <c r="AX12">
        <v>38206660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Y12*Source!I39</f>
        <v>7</v>
      </c>
      <c r="CY12">
        <f t="shared" si="0"/>
        <v>186</v>
      </c>
      <c r="CZ12">
        <f t="shared" si="1"/>
        <v>186</v>
      </c>
      <c r="DA12">
        <f t="shared" si="2"/>
        <v>1</v>
      </c>
      <c r="DB12">
        <v>0</v>
      </c>
    </row>
    <row r="13" spans="1:106">
      <c r="A13">
        <f>ROW(Source!A40)</f>
        <v>40</v>
      </c>
      <c r="B13">
        <v>38206445</v>
      </c>
      <c r="C13">
        <v>38206661</v>
      </c>
      <c r="D13">
        <v>38165215</v>
      </c>
      <c r="E13">
        <v>1</v>
      </c>
      <c r="F13">
        <v>1</v>
      </c>
      <c r="G13">
        <v>1</v>
      </c>
      <c r="H13">
        <v>1</v>
      </c>
      <c r="I13" t="s">
        <v>248</v>
      </c>
      <c r="J13" t="s">
        <v>3</v>
      </c>
      <c r="K13" t="s">
        <v>249</v>
      </c>
      <c r="L13">
        <v>1369</v>
      </c>
      <c r="N13">
        <v>1013</v>
      </c>
      <c r="O13" t="s">
        <v>237</v>
      </c>
      <c r="P13" t="s">
        <v>237</v>
      </c>
      <c r="Q13">
        <v>1</v>
      </c>
      <c r="W13">
        <v>0</v>
      </c>
      <c r="X13">
        <v>-1291544074</v>
      </c>
      <c r="Y13">
        <v>2.2999999999999998</v>
      </c>
      <c r="AA13">
        <v>0</v>
      </c>
      <c r="AB13">
        <v>0</v>
      </c>
      <c r="AC13">
        <v>0</v>
      </c>
      <c r="AD13">
        <v>186</v>
      </c>
      <c r="AE13">
        <v>0</v>
      </c>
      <c r="AF13">
        <v>0</v>
      </c>
      <c r="AG13">
        <v>0</v>
      </c>
      <c r="AH13">
        <v>186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1</v>
      </c>
      <c r="AQ13">
        <v>0</v>
      </c>
      <c r="AR13">
        <v>0</v>
      </c>
      <c r="AS13" t="s">
        <v>3</v>
      </c>
      <c r="AT13">
        <v>2.2999999999999998</v>
      </c>
      <c r="AU13" t="s">
        <v>3</v>
      </c>
      <c r="AV13">
        <v>1</v>
      </c>
      <c r="AW13">
        <v>2</v>
      </c>
      <c r="AX13">
        <v>38206663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Y13*Source!I40</f>
        <v>2.2999999999999998</v>
      </c>
      <c r="CY13">
        <f t="shared" si="0"/>
        <v>186</v>
      </c>
      <c r="CZ13">
        <f t="shared" si="1"/>
        <v>186</v>
      </c>
      <c r="DA13">
        <f t="shared" si="2"/>
        <v>1</v>
      </c>
      <c r="DB13">
        <v>0</v>
      </c>
    </row>
    <row r="14" spans="1:106">
      <c r="A14">
        <f>ROW(Source!A41)</f>
        <v>41</v>
      </c>
      <c r="B14">
        <v>38206445</v>
      </c>
      <c r="C14">
        <v>38206664</v>
      </c>
      <c r="D14">
        <v>38165215</v>
      </c>
      <c r="E14">
        <v>1</v>
      </c>
      <c r="F14">
        <v>1</v>
      </c>
      <c r="G14">
        <v>1</v>
      </c>
      <c r="H14">
        <v>1</v>
      </c>
      <c r="I14" t="s">
        <v>248</v>
      </c>
      <c r="J14" t="s">
        <v>3</v>
      </c>
      <c r="K14" t="s">
        <v>249</v>
      </c>
      <c r="L14">
        <v>1369</v>
      </c>
      <c r="N14">
        <v>1013</v>
      </c>
      <c r="O14" t="s">
        <v>237</v>
      </c>
      <c r="P14" t="s">
        <v>237</v>
      </c>
      <c r="Q14">
        <v>1</v>
      </c>
      <c r="W14">
        <v>0</v>
      </c>
      <c r="X14">
        <v>-1291544074</v>
      </c>
      <c r="Y14">
        <v>1.5</v>
      </c>
      <c r="AA14">
        <v>0</v>
      </c>
      <c r="AB14">
        <v>0</v>
      </c>
      <c r="AC14">
        <v>0</v>
      </c>
      <c r="AD14">
        <v>186</v>
      </c>
      <c r="AE14">
        <v>0</v>
      </c>
      <c r="AF14">
        <v>0</v>
      </c>
      <c r="AG14">
        <v>0</v>
      </c>
      <c r="AH14">
        <v>186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1</v>
      </c>
      <c r="AQ14">
        <v>0</v>
      </c>
      <c r="AR14">
        <v>0</v>
      </c>
      <c r="AS14" t="s">
        <v>3</v>
      </c>
      <c r="AT14">
        <v>1.5</v>
      </c>
      <c r="AU14" t="s">
        <v>3</v>
      </c>
      <c r="AV14">
        <v>1</v>
      </c>
      <c r="AW14">
        <v>2</v>
      </c>
      <c r="AX14">
        <v>38206666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Y14*Source!I41</f>
        <v>1.5</v>
      </c>
      <c r="CY14">
        <f t="shared" si="0"/>
        <v>186</v>
      </c>
      <c r="CZ14">
        <f t="shared" si="1"/>
        <v>186</v>
      </c>
      <c r="DA14">
        <f t="shared" si="2"/>
        <v>1</v>
      </c>
      <c r="DB14">
        <v>0</v>
      </c>
    </row>
    <row r="15" spans="1:106">
      <c r="A15">
        <f>ROW(Source!A42)</f>
        <v>42</v>
      </c>
      <c r="B15">
        <v>38206445</v>
      </c>
      <c r="C15">
        <v>38206667</v>
      </c>
      <c r="D15">
        <v>38165215</v>
      </c>
      <c r="E15">
        <v>1</v>
      </c>
      <c r="F15">
        <v>1</v>
      </c>
      <c r="G15">
        <v>1</v>
      </c>
      <c r="H15">
        <v>1</v>
      </c>
      <c r="I15" t="s">
        <v>248</v>
      </c>
      <c r="J15" t="s">
        <v>3</v>
      </c>
      <c r="K15" t="s">
        <v>249</v>
      </c>
      <c r="L15">
        <v>1369</v>
      </c>
      <c r="N15">
        <v>1013</v>
      </c>
      <c r="O15" t="s">
        <v>237</v>
      </c>
      <c r="P15" t="s">
        <v>237</v>
      </c>
      <c r="Q15">
        <v>1</v>
      </c>
      <c r="W15">
        <v>0</v>
      </c>
      <c r="X15">
        <v>-1291544074</v>
      </c>
      <c r="Y15">
        <v>2.2000000000000002</v>
      </c>
      <c r="AA15">
        <v>0</v>
      </c>
      <c r="AB15">
        <v>0</v>
      </c>
      <c r="AC15">
        <v>0</v>
      </c>
      <c r="AD15">
        <v>186</v>
      </c>
      <c r="AE15">
        <v>0</v>
      </c>
      <c r="AF15">
        <v>0</v>
      </c>
      <c r="AG15">
        <v>0</v>
      </c>
      <c r="AH15">
        <v>186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1</v>
      </c>
      <c r="AQ15">
        <v>0</v>
      </c>
      <c r="AR15">
        <v>0</v>
      </c>
      <c r="AS15" t="s">
        <v>3</v>
      </c>
      <c r="AT15">
        <v>2.2000000000000002</v>
      </c>
      <c r="AU15" t="s">
        <v>3</v>
      </c>
      <c r="AV15">
        <v>1</v>
      </c>
      <c r="AW15">
        <v>2</v>
      </c>
      <c r="AX15">
        <v>38206669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Y15*Source!I42</f>
        <v>2.2000000000000002</v>
      </c>
      <c r="CY15">
        <f t="shared" si="0"/>
        <v>186</v>
      </c>
      <c r="CZ15">
        <f t="shared" si="1"/>
        <v>186</v>
      </c>
      <c r="DA15">
        <f t="shared" si="2"/>
        <v>1</v>
      </c>
      <c r="DB15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15"/>
  <sheetViews>
    <sheetView workbookViewId="0"/>
  </sheetViews>
  <sheetFormatPr defaultColWidth="9.140625" defaultRowHeight="12.75"/>
  <cols>
    <col min="1" max="256" width="9.140625" customWidth="1"/>
  </cols>
  <sheetData>
    <row r="1" spans="1:44">
      <c r="A1">
        <f>ROW(Source!A28)</f>
        <v>28</v>
      </c>
      <c r="B1">
        <v>38206621</v>
      </c>
      <c r="C1">
        <v>38206619</v>
      </c>
      <c r="D1">
        <v>38166258</v>
      </c>
      <c r="E1">
        <v>1</v>
      </c>
      <c r="F1">
        <v>1</v>
      </c>
      <c r="G1">
        <v>1</v>
      </c>
      <c r="H1">
        <v>1</v>
      </c>
      <c r="I1" t="s">
        <v>235</v>
      </c>
      <c r="J1" t="s">
        <v>3</v>
      </c>
      <c r="K1" t="s">
        <v>236</v>
      </c>
      <c r="L1">
        <v>1369</v>
      </c>
      <c r="N1">
        <v>1013</v>
      </c>
      <c r="O1" t="s">
        <v>237</v>
      </c>
      <c r="P1" t="s">
        <v>237</v>
      </c>
      <c r="Q1">
        <v>1</v>
      </c>
      <c r="X1">
        <v>126.2</v>
      </c>
      <c r="Y1">
        <v>0</v>
      </c>
      <c r="Z1">
        <v>0</v>
      </c>
      <c r="AA1">
        <v>0</v>
      </c>
      <c r="AB1">
        <v>150.1</v>
      </c>
      <c r="AC1">
        <v>0</v>
      </c>
      <c r="AD1">
        <v>1</v>
      </c>
      <c r="AE1">
        <v>1</v>
      </c>
      <c r="AF1" t="s">
        <v>3</v>
      </c>
      <c r="AG1">
        <v>126.2</v>
      </c>
      <c r="AH1">
        <v>2</v>
      </c>
      <c r="AI1">
        <v>38206620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>
      <c r="A2">
        <f>ROW(Source!A29)</f>
        <v>29</v>
      </c>
      <c r="B2">
        <v>38206627</v>
      </c>
      <c r="C2">
        <v>38206625</v>
      </c>
      <c r="D2">
        <v>38169316</v>
      </c>
      <c r="E2">
        <v>1</v>
      </c>
      <c r="F2">
        <v>1</v>
      </c>
      <c r="G2">
        <v>1</v>
      </c>
      <c r="H2">
        <v>1</v>
      </c>
      <c r="I2" t="s">
        <v>238</v>
      </c>
      <c r="J2" t="s">
        <v>3</v>
      </c>
      <c r="K2" t="s">
        <v>239</v>
      </c>
      <c r="L2">
        <v>1369</v>
      </c>
      <c r="N2">
        <v>1013</v>
      </c>
      <c r="O2" t="s">
        <v>237</v>
      </c>
      <c r="P2" t="s">
        <v>237</v>
      </c>
      <c r="Q2">
        <v>1</v>
      </c>
      <c r="X2">
        <v>1.7</v>
      </c>
      <c r="Y2">
        <v>0</v>
      </c>
      <c r="Z2">
        <v>0</v>
      </c>
      <c r="AA2">
        <v>0</v>
      </c>
      <c r="AB2">
        <v>147.5</v>
      </c>
      <c r="AC2">
        <v>0</v>
      </c>
      <c r="AD2">
        <v>1</v>
      </c>
      <c r="AE2">
        <v>1</v>
      </c>
      <c r="AF2" t="s">
        <v>3</v>
      </c>
      <c r="AG2">
        <v>1.7</v>
      </c>
      <c r="AH2">
        <v>2</v>
      </c>
      <c r="AI2">
        <v>38206626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>
      <c r="A3">
        <f>ROW(Source!A30)</f>
        <v>30</v>
      </c>
      <c r="B3">
        <v>38206945</v>
      </c>
      <c r="C3">
        <v>38206944</v>
      </c>
      <c r="D3">
        <v>38166239</v>
      </c>
      <c r="E3">
        <v>1</v>
      </c>
      <c r="F3">
        <v>1</v>
      </c>
      <c r="G3">
        <v>1</v>
      </c>
      <c r="H3">
        <v>1</v>
      </c>
      <c r="I3" t="s">
        <v>240</v>
      </c>
      <c r="J3" t="s">
        <v>3</v>
      </c>
      <c r="K3" t="s">
        <v>241</v>
      </c>
      <c r="L3">
        <v>1369</v>
      </c>
      <c r="N3">
        <v>1013</v>
      </c>
      <c r="O3" t="s">
        <v>237</v>
      </c>
      <c r="P3" t="s">
        <v>237</v>
      </c>
      <c r="Q3">
        <v>1</v>
      </c>
      <c r="X3">
        <v>15</v>
      </c>
      <c r="Y3">
        <v>0</v>
      </c>
      <c r="Z3">
        <v>0</v>
      </c>
      <c r="AA3">
        <v>0</v>
      </c>
      <c r="AB3">
        <v>171.2</v>
      </c>
      <c r="AC3">
        <v>0</v>
      </c>
      <c r="AD3">
        <v>1</v>
      </c>
      <c r="AE3">
        <v>1</v>
      </c>
      <c r="AF3" t="s">
        <v>3</v>
      </c>
      <c r="AG3">
        <v>15</v>
      </c>
      <c r="AH3">
        <v>2</v>
      </c>
      <c r="AI3">
        <v>38206945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>
      <c r="A4">
        <f>ROW(Source!A31)</f>
        <v>31</v>
      </c>
      <c r="B4">
        <v>38206947</v>
      </c>
      <c r="C4">
        <v>38206946</v>
      </c>
      <c r="D4">
        <v>38169316</v>
      </c>
      <c r="E4">
        <v>1</v>
      </c>
      <c r="F4">
        <v>1</v>
      </c>
      <c r="G4">
        <v>1</v>
      </c>
      <c r="H4">
        <v>1</v>
      </c>
      <c r="I4" t="s">
        <v>238</v>
      </c>
      <c r="J4" t="s">
        <v>3</v>
      </c>
      <c r="K4" t="s">
        <v>239</v>
      </c>
      <c r="L4">
        <v>1369</v>
      </c>
      <c r="N4">
        <v>1013</v>
      </c>
      <c r="O4" t="s">
        <v>237</v>
      </c>
      <c r="P4" t="s">
        <v>237</v>
      </c>
      <c r="Q4">
        <v>1</v>
      </c>
      <c r="X4">
        <v>3.5</v>
      </c>
      <c r="Y4">
        <v>0</v>
      </c>
      <c r="Z4">
        <v>0</v>
      </c>
      <c r="AA4">
        <v>0</v>
      </c>
      <c r="AB4">
        <v>147.5</v>
      </c>
      <c r="AC4">
        <v>0</v>
      </c>
      <c r="AD4">
        <v>1</v>
      </c>
      <c r="AE4">
        <v>1</v>
      </c>
      <c r="AF4" t="s">
        <v>3</v>
      </c>
      <c r="AG4">
        <v>3.5</v>
      </c>
      <c r="AH4">
        <v>2</v>
      </c>
      <c r="AI4">
        <v>38206947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>
      <c r="A5">
        <f>ROW(Source!A32)</f>
        <v>32</v>
      </c>
      <c r="B5">
        <v>38206636</v>
      </c>
      <c r="C5">
        <v>38206634</v>
      </c>
      <c r="D5">
        <v>38165194</v>
      </c>
      <c r="E5">
        <v>1</v>
      </c>
      <c r="F5">
        <v>1</v>
      </c>
      <c r="G5">
        <v>1</v>
      </c>
      <c r="H5">
        <v>1</v>
      </c>
      <c r="I5" t="s">
        <v>242</v>
      </c>
      <c r="J5" t="s">
        <v>3</v>
      </c>
      <c r="K5" t="s">
        <v>243</v>
      </c>
      <c r="L5">
        <v>1369</v>
      </c>
      <c r="N5">
        <v>1013</v>
      </c>
      <c r="O5" t="s">
        <v>237</v>
      </c>
      <c r="P5" t="s">
        <v>237</v>
      </c>
      <c r="Q5">
        <v>1</v>
      </c>
      <c r="X5">
        <v>9.9</v>
      </c>
      <c r="Y5">
        <v>0</v>
      </c>
      <c r="Z5">
        <v>0</v>
      </c>
      <c r="AA5">
        <v>0</v>
      </c>
      <c r="AB5">
        <v>163.5</v>
      </c>
      <c r="AC5">
        <v>0</v>
      </c>
      <c r="AD5">
        <v>1</v>
      </c>
      <c r="AE5">
        <v>1</v>
      </c>
      <c r="AF5" t="s">
        <v>3</v>
      </c>
      <c r="AG5">
        <v>9.9</v>
      </c>
      <c r="AH5">
        <v>2</v>
      </c>
      <c r="AI5">
        <v>38206635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>
      <c r="A6">
        <f>ROW(Source!A33)</f>
        <v>33</v>
      </c>
      <c r="B6">
        <v>38206639</v>
      </c>
      <c r="C6">
        <v>38206637</v>
      </c>
      <c r="D6">
        <v>38166256</v>
      </c>
      <c r="E6">
        <v>1</v>
      </c>
      <c r="F6">
        <v>1</v>
      </c>
      <c r="G6">
        <v>1</v>
      </c>
      <c r="H6">
        <v>1</v>
      </c>
      <c r="I6" t="s">
        <v>244</v>
      </c>
      <c r="J6" t="s">
        <v>3</v>
      </c>
      <c r="K6" t="s">
        <v>245</v>
      </c>
      <c r="L6">
        <v>1369</v>
      </c>
      <c r="N6">
        <v>1013</v>
      </c>
      <c r="O6" t="s">
        <v>237</v>
      </c>
      <c r="P6" t="s">
        <v>237</v>
      </c>
      <c r="Q6">
        <v>1</v>
      </c>
      <c r="X6">
        <v>6.2</v>
      </c>
      <c r="Y6">
        <v>0</v>
      </c>
      <c r="Z6">
        <v>0</v>
      </c>
      <c r="AA6">
        <v>0</v>
      </c>
      <c r="AB6">
        <v>175.7</v>
      </c>
      <c r="AC6">
        <v>0</v>
      </c>
      <c r="AD6">
        <v>1</v>
      </c>
      <c r="AE6">
        <v>1</v>
      </c>
      <c r="AF6" t="s">
        <v>3</v>
      </c>
      <c r="AG6">
        <v>6.2</v>
      </c>
      <c r="AH6">
        <v>2</v>
      </c>
      <c r="AI6">
        <v>38206638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>
      <c r="A7">
        <f>ROW(Source!A34)</f>
        <v>34</v>
      </c>
      <c r="B7">
        <v>38206949</v>
      </c>
      <c r="C7">
        <v>38206948</v>
      </c>
      <c r="D7">
        <v>38165175</v>
      </c>
      <c r="E7">
        <v>1</v>
      </c>
      <c r="F7">
        <v>1</v>
      </c>
      <c r="G7">
        <v>1</v>
      </c>
      <c r="H7">
        <v>1</v>
      </c>
      <c r="I7" t="s">
        <v>246</v>
      </c>
      <c r="J7" t="s">
        <v>3</v>
      </c>
      <c r="K7" t="s">
        <v>247</v>
      </c>
      <c r="L7">
        <v>1369</v>
      </c>
      <c r="N7">
        <v>1013</v>
      </c>
      <c r="O7" t="s">
        <v>237</v>
      </c>
      <c r="P7" t="s">
        <v>237</v>
      </c>
      <c r="Q7">
        <v>1</v>
      </c>
      <c r="X7">
        <v>4.4000000000000004</v>
      </c>
      <c r="Y7">
        <v>0</v>
      </c>
      <c r="Z7">
        <v>0</v>
      </c>
      <c r="AA7">
        <v>0</v>
      </c>
      <c r="AB7">
        <v>153.9</v>
      </c>
      <c r="AC7">
        <v>0</v>
      </c>
      <c r="AD7">
        <v>1</v>
      </c>
      <c r="AE7">
        <v>1</v>
      </c>
      <c r="AF7" t="s">
        <v>3</v>
      </c>
      <c r="AG7">
        <v>4.4000000000000004</v>
      </c>
      <c r="AH7">
        <v>2</v>
      </c>
      <c r="AI7">
        <v>38206949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>
      <c r="A8">
        <f>ROW(Source!A35)</f>
        <v>35</v>
      </c>
      <c r="B8">
        <v>38206645</v>
      </c>
      <c r="C8">
        <v>38206643</v>
      </c>
      <c r="D8">
        <v>38169316</v>
      </c>
      <c r="E8">
        <v>1</v>
      </c>
      <c r="F8">
        <v>1</v>
      </c>
      <c r="G8">
        <v>1</v>
      </c>
      <c r="H8">
        <v>1</v>
      </c>
      <c r="I8" t="s">
        <v>238</v>
      </c>
      <c r="J8" t="s">
        <v>3</v>
      </c>
      <c r="K8" t="s">
        <v>239</v>
      </c>
      <c r="L8">
        <v>1369</v>
      </c>
      <c r="N8">
        <v>1013</v>
      </c>
      <c r="O8" t="s">
        <v>237</v>
      </c>
      <c r="P8" t="s">
        <v>237</v>
      </c>
      <c r="Q8">
        <v>1</v>
      </c>
      <c r="X8">
        <v>26</v>
      </c>
      <c r="Y8">
        <v>0</v>
      </c>
      <c r="Z8">
        <v>0</v>
      </c>
      <c r="AA8">
        <v>0</v>
      </c>
      <c r="AB8">
        <v>147.5</v>
      </c>
      <c r="AC8">
        <v>0</v>
      </c>
      <c r="AD8">
        <v>1</v>
      </c>
      <c r="AE8">
        <v>1</v>
      </c>
      <c r="AF8" t="s">
        <v>3</v>
      </c>
      <c r="AG8">
        <v>26</v>
      </c>
      <c r="AH8">
        <v>2</v>
      </c>
      <c r="AI8">
        <v>38206644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>
      <c r="A9">
        <f>ROW(Source!A36)</f>
        <v>36</v>
      </c>
      <c r="B9">
        <v>38206648</v>
      </c>
      <c r="C9">
        <v>38206646</v>
      </c>
      <c r="D9">
        <v>38165194</v>
      </c>
      <c r="E9">
        <v>1</v>
      </c>
      <c r="F9">
        <v>1</v>
      </c>
      <c r="G9">
        <v>1</v>
      </c>
      <c r="H9">
        <v>1</v>
      </c>
      <c r="I9" t="s">
        <v>242</v>
      </c>
      <c r="J9" t="s">
        <v>3</v>
      </c>
      <c r="K9" t="s">
        <v>243</v>
      </c>
      <c r="L9">
        <v>1369</v>
      </c>
      <c r="N9">
        <v>1013</v>
      </c>
      <c r="O9" t="s">
        <v>237</v>
      </c>
      <c r="P9" t="s">
        <v>237</v>
      </c>
      <c r="Q9">
        <v>1</v>
      </c>
      <c r="X9">
        <v>19</v>
      </c>
      <c r="Y9">
        <v>0</v>
      </c>
      <c r="Z9">
        <v>0</v>
      </c>
      <c r="AA9">
        <v>0</v>
      </c>
      <c r="AB9">
        <v>163.5</v>
      </c>
      <c r="AC9">
        <v>0</v>
      </c>
      <c r="AD9">
        <v>1</v>
      </c>
      <c r="AE9">
        <v>1</v>
      </c>
      <c r="AF9" t="s">
        <v>3</v>
      </c>
      <c r="AG9">
        <v>19</v>
      </c>
      <c r="AH9">
        <v>2</v>
      </c>
      <c r="AI9">
        <v>38206647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>
      <c r="A10">
        <f>ROW(Source!A37)</f>
        <v>37</v>
      </c>
      <c r="B10">
        <v>38206654</v>
      </c>
      <c r="C10">
        <v>38206652</v>
      </c>
      <c r="D10">
        <v>38165215</v>
      </c>
      <c r="E10">
        <v>1</v>
      </c>
      <c r="F10">
        <v>1</v>
      </c>
      <c r="G10">
        <v>1</v>
      </c>
      <c r="H10">
        <v>1</v>
      </c>
      <c r="I10" t="s">
        <v>248</v>
      </c>
      <c r="J10" t="s">
        <v>3</v>
      </c>
      <c r="K10" t="s">
        <v>249</v>
      </c>
      <c r="L10">
        <v>1369</v>
      </c>
      <c r="N10">
        <v>1013</v>
      </c>
      <c r="O10" t="s">
        <v>237</v>
      </c>
      <c r="P10" t="s">
        <v>237</v>
      </c>
      <c r="Q10">
        <v>1</v>
      </c>
      <c r="X10">
        <v>0.47</v>
      </c>
      <c r="Y10">
        <v>0</v>
      </c>
      <c r="Z10">
        <v>0</v>
      </c>
      <c r="AA10">
        <v>0</v>
      </c>
      <c r="AB10">
        <v>186</v>
      </c>
      <c r="AC10">
        <v>0</v>
      </c>
      <c r="AD10">
        <v>1</v>
      </c>
      <c r="AE10">
        <v>1</v>
      </c>
      <c r="AF10" t="s">
        <v>3</v>
      </c>
      <c r="AG10">
        <v>0.47</v>
      </c>
      <c r="AH10">
        <v>2</v>
      </c>
      <c r="AI10">
        <v>38206653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>
      <c r="A11">
        <f>ROW(Source!A38)</f>
        <v>38</v>
      </c>
      <c r="B11">
        <v>38206657</v>
      </c>
      <c r="C11">
        <v>38206655</v>
      </c>
      <c r="D11">
        <v>38165215</v>
      </c>
      <c r="E11">
        <v>1</v>
      </c>
      <c r="F11">
        <v>1</v>
      </c>
      <c r="G11">
        <v>1</v>
      </c>
      <c r="H11">
        <v>1</v>
      </c>
      <c r="I11" t="s">
        <v>248</v>
      </c>
      <c r="J11" t="s">
        <v>3</v>
      </c>
      <c r="K11" t="s">
        <v>249</v>
      </c>
      <c r="L11">
        <v>1369</v>
      </c>
      <c r="N11">
        <v>1013</v>
      </c>
      <c r="O11" t="s">
        <v>237</v>
      </c>
      <c r="P11" t="s">
        <v>237</v>
      </c>
      <c r="Q11">
        <v>1</v>
      </c>
      <c r="X11">
        <v>1.9</v>
      </c>
      <c r="Y11">
        <v>0</v>
      </c>
      <c r="Z11">
        <v>0</v>
      </c>
      <c r="AA11">
        <v>0</v>
      </c>
      <c r="AB11">
        <v>186</v>
      </c>
      <c r="AC11">
        <v>0</v>
      </c>
      <c r="AD11">
        <v>1</v>
      </c>
      <c r="AE11">
        <v>1</v>
      </c>
      <c r="AF11" t="s">
        <v>3</v>
      </c>
      <c r="AG11">
        <v>1.9</v>
      </c>
      <c r="AH11">
        <v>2</v>
      </c>
      <c r="AI11">
        <v>38206656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>
      <c r="A12">
        <f>ROW(Source!A39)</f>
        <v>39</v>
      </c>
      <c r="B12">
        <v>38206660</v>
      </c>
      <c r="C12">
        <v>38206658</v>
      </c>
      <c r="D12">
        <v>38165215</v>
      </c>
      <c r="E12">
        <v>1</v>
      </c>
      <c r="F12">
        <v>1</v>
      </c>
      <c r="G12">
        <v>1</v>
      </c>
      <c r="H12">
        <v>1</v>
      </c>
      <c r="I12" t="s">
        <v>248</v>
      </c>
      <c r="J12" t="s">
        <v>3</v>
      </c>
      <c r="K12" t="s">
        <v>249</v>
      </c>
      <c r="L12">
        <v>1369</v>
      </c>
      <c r="N12">
        <v>1013</v>
      </c>
      <c r="O12" t="s">
        <v>237</v>
      </c>
      <c r="P12" t="s">
        <v>237</v>
      </c>
      <c r="Q12">
        <v>1</v>
      </c>
      <c r="X12">
        <v>7</v>
      </c>
      <c r="Y12">
        <v>0</v>
      </c>
      <c r="Z12">
        <v>0</v>
      </c>
      <c r="AA12">
        <v>0</v>
      </c>
      <c r="AB12">
        <v>186</v>
      </c>
      <c r="AC12">
        <v>0</v>
      </c>
      <c r="AD12">
        <v>1</v>
      </c>
      <c r="AE12">
        <v>1</v>
      </c>
      <c r="AF12" t="s">
        <v>3</v>
      </c>
      <c r="AG12">
        <v>7</v>
      </c>
      <c r="AH12">
        <v>2</v>
      </c>
      <c r="AI12">
        <v>38206659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>
      <c r="A13">
        <f>ROW(Source!A40)</f>
        <v>40</v>
      </c>
      <c r="B13">
        <v>38206663</v>
      </c>
      <c r="C13">
        <v>38206661</v>
      </c>
      <c r="D13">
        <v>38165215</v>
      </c>
      <c r="E13">
        <v>1</v>
      </c>
      <c r="F13">
        <v>1</v>
      </c>
      <c r="G13">
        <v>1</v>
      </c>
      <c r="H13">
        <v>1</v>
      </c>
      <c r="I13" t="s">
        <v>248</v>
      </c>
      <c r="J13" t="s">
        <v>3</v>
      </c>
      <c r="K13" t="s">
        <v>249</v>
      </c>
      <c r="L13">
        <v>1369</v>
      </c>
      <c r="N13">
        <v>1013</v>
      </c>
      <c r="O13" t="s">
        <v>237</v>
      </c>
      <c r="P13" t="s">
        <v>237</v>
      </c>
      <c r="Q13">
        <v>1</v>
      </c>
      <c r="X13">
        <v>2.2999999999999998</v>
      </c>
      <c r="Y13">
        <v>0</v>
      </c>
      <c r="Z13">
        <v>0</v>
      </c>
      <c r="AA13">
        <v>0</v>
      </c>
      <c r="AB13">
        <v>186</v>
      </c>
      <c r="AC13">
        <v>0</v>
      </c>
      <c r="AD13">
        <v>1</v>
      </c>
      <c r="AE13">
        <v>1</v>
      </c>
      <c r="AF13" t="s">
        <v>3</v>
      </c>
      <c r="AG13">
        <v>2.2999999999999998</v>
      </c>
      <c r="AH13">
        <v>2</v>
      </c>
      <c r="AI13">
        <v>38206662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>
      <c r="A14">
        <f>ROW(Source!A41)</f>
        <v>41</v>
      </c>
      <c r="B14">
        <v>38206666</v>
      </c>
      <c r="C14">
        <v>38206664</v>
      </c>
      <c r="D14">
        <v>38165215</v>
      </c>
      <c r="E14">
        <v>1</v>
      </c>
      <c r="F14">
        <v>1</v>
      </c>
      <c r="G14">
        <v>1</v>
      </c>
      <c r="H14">
        <v>1</v>
      </c>
      <c r="I14" t="s">
        <v>248</v>
      </c>
      <c r="J14" t="s">
        <v>3</v>
      </c>
      <c r="K14" t="s">
        <v>249</v>
      </c>
      <c r="L14">
        <v>1369</v>
      </c>
      <c r="N14">
        <v>1013</v>
      </c>
      <c r="O14" t="s">
        <v>237</v>
      </c>
      <c r="P14" t="s">
        <v>237</v>
      </c>
      <c r="Q14">
        <v>1</v>
      </c>
      <c r="X14">
        <v>1.5</v>
      </c>
      <c r="Y14">
        <v>0</v>
      </c>
      <c r="Z14">
        <v>0</v>
      </c>
      <c r="AA14">
        <v>0</v>
      </c>
      <c r="AB14">
        <v>186</v>
      </c>
      <c r="AC14">
        <v>0</v>
      </c>
      <c r="AD14">
        <v>1</v>
      </c>
      <c r="AE14">
        <v>1</v>
      </c>
      <c r="AF14" t="s">
        <v>3</v>
      </c>
      <c r="AG14">
        <v>1.5</v>
      </c>
      <c r="AH14">
        <v>2</v>
      </c>
      <c r="AI14">
        <v>38206665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>
      <c r="A15">
        <f>ROW(Source!A42)</f>
        <v>42</v>
      </c>
      <c r="B15">
        <v>38206669</v>
      </c>
      <c r="C15">
        <v>38206667</v>
      </c>
      <c r="D15">
        <v>38165215</v>
      </c>
      <c r="E15">
        <v>1</v>
      </c>
      <c r="F15">
        <v>1</v>
      </c>
      <c r="G15">
        <v>1</v>
      </c>
      <c r="H15">
        <v>1</v>
      </c>
      <c r="I15" t="s">
        <v>248</v>
      </c>
      <c r="J15" t="s">
        <v>3</v>
      </c>
      <c r="K15" t="s">
        <v>249</v>
      </c>
      <c r="L15">
        <v>1369</v>
      </c>
      <c r="N15">
        <v>1013</v>
      </c>
      <c r="O15" t="s">
        <v>237</v>
      </c>
      <c r="P15" t="s">
        <v>237</v>
      </c>
      <c r="Q15">
        <v>1</v>
      </c>
      <c r="X15">
        <v>2.2000000000000002</v>
      </c>
      <c r="Y15">
        <v>0</v>
      </c>
      <c r="Z15">
        <v>0</v>
      </c>
      <c r="AA15">
        <v>0</v>
      </c>
      <c r="AB15">
        <v>186</v>
      </c>
      <c r="AC15">
        <v>0</v>
      </c>
      <c r="AD15">
        <v>1</v>
      </c>
      <c r="AE15">
        <v>1</v>
      </c>
      <c r="AF15" t="s">
        <v>3</v>
      </c>
      <c r="AG15">
        <v>2.2000000000000002</v>
      </c>
      <c r="AH15">
        <v>2</v>
      </c>
      <c r="AI15">
        <v>38206668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Смета 7 граф</vt:lpstr>
      <vt:lpstr>Source</vt:lpstr>
      <vt:lpstr>SourceObSm</vt:lpstr>
      <vt:lpstr>SmtRes</vt:lpstr>
      <vt:lpstr>EtalonRes</vt:lpstr>
      <vt:lpstr>'Смета 7 граф'!Заголовки_для_печати</vt:lpstr>
      <vt:lpstr>'Смета 7 граф'!Область_печати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cp:lastPrinted>2017-07-14T04:56:56Z</cp:lastPrinted>
  <dcterms:created xsi:type="dcterms:W3CDTF">2017-07-13T13:58:42Z</dcterms:created>
  <dcterms:modified xsi:type="dcterms:W3CDTF">2017-07-24T08:18:21Z</dcterms:modified>
</cp:coreProperties>
</file>